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OMINA" sheetId="1" r:id="rId1"/>
  </sheets>
  <definedNames>
    <definedName name="_xlnm.Print_Area" localSheetId="0">'NOMINA'!$A$1:$W$146</definedName>
    <definedName name="_xlnm.Print_Titles" localSheetId="0">'NOMINA'!$1:$7</definedName>
  </definedNames>
  <calcPr fullCalcOnLoad="1"/>
</workbook>
</file>

<file path=xl/sharedStrings.xml><?xml version="1.0" encoding="utf-8"?>
<sst xmlns="http://schemas.openxmlformats.org/spreadsheetml/2006/main" count="559" uniqueCount="258">
  <si>
    <t>EDUVIGIS PASCUAL</t>
  </si>
  <si>
    <t>MAXIMINA SANTANA</t>
  </si>
  <si>
    <t>NARDA VALENZUELA</t>
  </si>
  <si>
    <t>LOURDES ENCARNACION</t>
  </si>
  <si>
    <t>LEPIDO DE LA CRUZ</t>
  </si>
  <si>
    <t>YANIRE DE LA CRUZ</t>
  </si>
  <si>
    <t xml:space="preserve"> SUJETO RETENCION</t>
  </si>
  <si>
    <t xml:space="preserve">SALDO FAVOR </t>
  </si>
  <si>
    <t>DIFERENCIA  PAGAR ISR</t>
  </si>
  <si>
    <t>CONSEJO NACIONAL DE ZONAS FRANCAS DE EXPORTACION</t>
  </si>
  <si>
    <t>TOTAL DIRECION</t>
  </si>
  <si>
    <t>TOTAL ADMINISTRATIVO</t>
  </si>
  <si>
    <t>TOTAL PROMOCION</t>
  </si>
  <si>
    <t>TOTAL EVALUACION</t>
  </si>
  <si>
    <t>TOTAL ESTADISTICA</t>
  </si>
  <si>
    <t>TOTAL GENERAL</t>
  </si>
  <si>
    <t>LOURDES VASQUEZ</t>
  </si>
  <si>
    <t xml:space="preserve">BONO </t>
  </si>
  <si>
    <t>PAMELA ANDUJAR</t>
  </si>
  <si>
    <t xml:space="preserve">          </t>
  </si>
  <si>
    <t>SUB DIRECTOR EJECUTIVO</t>
  </si>
  <si>
    <t>COORDINADOR DE REV. Y ANALISIS</t>
  </si>
  <si>
    <t>DIRECTORA EJECUTIVA</t>
  </si>
  <si>
    <t>ENCARGADA DEPTO. PLANIFICACION</t>
  </si>
  <si>
    <t>AUXILIAR DE REV. Y ANALISIS</t>
  </si>
  <si>
    <t>ENCARGADA DEPTO. REV. Y ANALISIS</t>
  </si>
  <si>
    <t>SECRETARIA EJECUTIVA</t>
  </si>
  <si>
    <t>SECRETARIA</t>
  </si>
  <si>
    <t>PERIODISTA</t>
  </si>
  <si>
    <t>COORDINADORA OPERATIVA</t>
  </si>
  <si>
    <t>AUXILIAR ADMINISTRATIVA</t>
  </si>
  <si>
    <t>AUXILIAR DE NOMINA</t>
  </si>
  <si>
    <t>AUXILIAR REV. Y ANALISIS</t>
  </si>
  <si>
    <t>ENCARGADO DEPTO. JURIDICO</t>
  </si>
  <si>
    <t>ENCARGADA DIVISION CONTABILIDAD</t>
  </si>
  <si>
    <t>ENCARGADO DPTO. TECNOLOGIA DE INF. Y COM.</t>
  </si>
  <si>
    <t>CONSERJE</t>
  </si>
  <si>
    <t>TECNICO EN COMPRAS</t>
  </si>
  <si>
    <t>COORDINADORA ADMINISTRATIVA Y FINANCIERA</t>
  </si>
  <si>
    <t>RECEPCIONISTA</t>
  </si>
  <si>
    <t>CONTADORA</t>
  </si>
  <si>
    <t>COORDINADORA DE CONTABILIDAD</t>
  </si>
  <si>
    <t>ENCARGADA DEPTO. ADMINISTRATIVO Y FINANC.</t>
  </si>
  <si>
    <t>ARCHIVISTA</t>
  </si>
  <si>
    <t>ANALISTA</t>
  </si>
  <si>
    <t>AUXILIAR DE TRANSPORTACION</t>
  </si>
  <si>
    <t>FOTOCOPIADOR</t>
  </si>
  <si>
    <t>CHOFER</t>
  </si>
  <si>
    <t>ASCENSORISTA</t>
  </si>
  <si>
    <t>MENSAJERO INTERNO</t>
  </si>
  <si>
    <t>AUXILIAR DE ALMACEN Y SUMINISTRO</t>
  </si>
  <si>
    <t>AUXILIAR DE CONTABILIDAD</t>
  </si>
  <si>
    <t>ENCARGADO OFICINA REGIONAL SANTIAGO</t>
  </si>
  <si>
    <t>MAYORDOMO</t>
  </si>
  <si>
    <t>CAJERA</t>
  </si>
  <si>
    <t>AUXILIAR DE INVENTARIO DE ACTIVOS FIJOS</t>
  </si>
  <si>
    <t>SUPERVISOR DE PARQUES</t>
  </si>
  <si>
    <t>AUXILIAR DE PARQUES</t>
  </si>
  <si>
    <t>AUXILIAR ADMINISTRATIVO</t>
  </si>
  <si>
    <t>MENSAJERO EXTERNO</t>
  </si>
  <si>
    <t>ADMINISTRADOR DE REDES</t>
  </si>
  <si>
    <t>SOPORTE INFORMATICO</t>
  </si>
  <si>
    <t>ENCARGADA DEPTO. PROMOCION</t>
  </si>
  <si>
    <t>ENCARGADO DEPTO. ZONAS FRANCAS Y PARQUES</t>
  </si>
  <si>
    <t>ANALISTA DE ZONAS FRANCAS Y PARQUES</t>
  </si>
  <si>
    <t>ENCARGADO DEPTO. ZONAS FRANCAS ESPECIALES</t>
  </si>
  <si>
    <t>ANALISTA DE ZONAS FRANCAS ESPECIALES</t>
  </si>
  <si>
    <t>COORDINADOR DE ZONAS FRANCAS ESPECIALES</t>
  </si>
  <si>
    <t>COORDINADOR DE ZONAS FRANCAS Y PARQUES</t>
  </si>
  <si>
    <t>AUXILIAR DE SERVICIOS AL USUARIO</t>
  </si>
  <si>
    <t>COORDINADOR DE SERVICIOS AL USUARIO</t>
  </si>
  <si>
    <t>ENCARGADO DEPTO. SERVICIOS AL USUARIO</t>
  </si>
  <si>
    <t>ENCARGADO DPTO. ESTADISTICAS DE ZONAS FRANCAS</t>
  </si>
  <si>
    <t>ESTADISTICA</t>
  </si>
  <si>
    <t>ENCARGADO DIVISION ANALISIS ECON. Y COMP.</t>
  </si>
  <si>
    <t>ESTADISTICO</t>
  </si>
  <si>
    <t>AUXILIAR ESTADISTICAS</t>
  </si>
  <si>
    <t>COORDINADOR ESTADISTICAS DE ZONAS FRANCAS</t>
  </si>
  <si>
    <t>DIRECCION EJECUTIVA</t>
  </si>
  <si>
    <t>DIVISION REVISION Y ANALISIS</t>
  </si>
  <si>
    <t>DEPTO. PLANIFICACION Y DESARROLLO</t>
  </si>
  <si>
    <t>DIVISION RECURSOS HUMANOS</t>
  </si>
  <si>
    <t>ENCARGADA DIVISION RECURSOS HUMANOS</t>
  </si>
  <si>
    <t>DEPARTAMENTO JURIDICO</t>
  </si>
  <si>
    <t>DEPARTAMENTO T. I. C.</t>
  </si>
  <si>
    <t>DIVISION CONTABILIDAD</t>
  </si>
  <si>
    <t>DIVISION COMUNICACIONES</t>
  </si>
  <si>
    <t>DIVISION SERVICIOS GENERALES</t>
  </si>
  <si>
    <t>DEPARTAMENTO ADM. Y FINANCIERO</t>
  </si>
  <si>
    <t>OFICINA REGIONAL SANTIAGO</t>
  </si>
  <si>
    <t>SECCION TESORERIA</t>
  </si>
  <si>
    <t>SECCION CORRESPONDENCIA</t>
  </si>
  <si>
    <t>DEPARTAMENTO PROMOCION</t>
  </si>
  <si>
    <t>DEPARTAMENTO ZONAS FRANCAS Y PARQUES</t>
  </si>
  <si>
    <t>DEPARTAMENTO ZONAS FRANCAS ESPECIALES</t>
  </si>
  <si>
    <t>DEPARTAMENTO SERVICIOS AL USUARIO</t>
  </si>
  <si>
    <t>DEPARTAMENTO ESTADISTICAS DE ZONAS FRANCAS</t>
  </si>
  <si>
    <t>DIVISION ANALISIS ECONOMICO Y COMPETITIVIDAD</t>
  </si>
  <si>
    <t>DIVISION DE ENCADENAMIENTOS PRODUCTIVOS</t>
  </si>
  <si>
    <t>NOMBRE</t>
  </si>
  <si>
    <t>DEPARTAMENTO</t>
  </si>
  <si>
    <t>FUNCION</t>
  </si>
  <si>
    <t>SALARIO BRUTO</t>
  </si>
  <si>
    <t>ISR</t>
  </si>
  <si>
    <t>SEGURO INAVI</t>
  </si>
  <si>
    <t>APORTE AFILIADOS SFS (3.04%)</t>
  </si>
  <si>
    <t>APORTE AFILIADOS SVDS (2.87%)</t>
  </si>
  <si>
    <t>APORTE EMPLEADOR SVDS (7.10%)</t>
  </si>
  <si>
    <t>SEGURO DE PENSIONES (9.97%)</t>
  </si>
  <si>
    <t>APORTE SRL (1.10%)</t>
  </si>
  <si>
    <t>APORTE EMPLEADOR SFS (7.09%)</t>
  </si>
  <si>
    <t>SEGURO DE SALUD (10.53%)</t>
  </si>
  <si>
    <t>DEPENDIENTES ADICIONALES</t>
  </si>
  <si>
    <t>SUBTOTAL TSS</t>
  </si>
  <si>
    <t>SEGURIDAD SOCIAL (LEY 87-01)</t>
  </si>
  <si>
    <t>TOTAL RETENCIONES Y APORTES</t>
  </si>
  <si>
    <t>DEDUCCION EMPLEADO</t>
  </si>
  <si>
    <t>APORTE PATRONAL</t>
  </si>
  <si>
    <t>SUELDO NETO</t>
  </si>
  <si>
    <t>DANIEL LIRANZO</t>
  </si>
  <si>
    <t>JUAN HERNANDEZ</t>
  </si>
  <si>
    <t>LUISA FERNANDEZ</t>
  </si>
  <si>
    <t>ARYAM DE SOTO</t>
  </si>
  <si>
    <t>MARIA CARVAJAL</t>
  </si>
  <si>
    <t>LISSETTE EVANGELISTA</t>
  </si>
  <si>
    <t>NOELIA BENCOSME</t>
  </si>
  <si>
    <t>LISBET PERALTA</t>
  </si>
  <si>
    <t>DANYERO READ</t>
  </si>
  <si>
    <t>JOHANNA MONTES DE OCA</t>
  </si>
  <si>
    <t>ILDA GOMEZ</t>
  </si>
  <si>
    <t>LEYBI LINARES</t>
  </si>
  <si>
    <t>ROSA ALMONTE</t>
  </si>
  <si>
    <t>JOSE PINEDA</t>
  </si>
  <si>
    <t>CRISTIAN PIMENTEL</t>
  </si>
  <si>
    <t>ESTENIO CASTILLO</t>
  </si>
  <si>
    <t>EDITA PEÑA</t>
  </si>
  <si>
    <t>ADELINDA PEREZ</t>
  </si>
  <si>
    <t>ANNERIS UREÑA</t>
  </si>
  <si>
    <t>KENNY JIMENEZ</t>
  </si>
  <si>
    <t>WINELIA ORTIZ</t>
  </si>
  <si>
    <t>JUANA GARCIA</t>
  </si>
  <si>
    <t>RAQUEL FIGUEREO</t>
  </si>
  <si>
    <t>ANA JIMENEZ</t>
  </si>
  <si>
    <t>LEYDA CUBILETE</t>
  </si>
  <si>
    <t>EVANGELINA MOTA</t>
  </si>
  <si>
    <t>CRISTIANA AYBAR</t>
  </si>
  <si>
    <t>YUDERKA BELTRE</t>
  </si>
  <si>
    <t>YANET RAMOS</t>
  </si>
  <si>
    <t>PETRA ALEJO</t>
  </si>
  <si>
    <t>MARILYN MERCEDES</t>
  </si>
  <si>
    <t>RAMON SANTIAGO</t>
  </si>
  <si>
    <t>MAYRA SANCHEZ</t>
  </si>
  <si>
    <t>ANDREA GUZMAN</t>
  </si>
  <si>
    <t>PAULA DE LEON</t>
  </si>
  <si>
    <t>ANA CUEVAS</t>
  </si>
  <si>
    <t>MARIA OTAÑO</t>
  </si>
  <si>
    <t>RUBEN CABELO</t>
  </si>
  <si>
    <t>ARACELIS GARABITOS</t>
  </si>
  <si>
    <t>MERCEDES GOMEZ</t>
  </si>
  <si>
    <t>EDUARDO ABREU</t>
  </si>
  <si>
    <t>MINERVA JIOBEN</t>
  </si>
  <si>
    <t>DOMINGO DELGADO</t>
  </si>
  <si>
    <t>YRIS MORETA</t>
  </si>
  <si>
    <t>GERARDO ENCARNACION</t>
  </si>
  <si>
    <t>ELIAS PEGUERO</t>
  </si>
  <si>
    <t>JUNIOR NUÑEZ</t>
  </si>
  <si>
    <t>ANGEL ALCANTARA</t>
  </si>
  <si>
    <t>TOMAS MORENO</t>
  </si>
  <si>
    <t>ROLANDO PAULA</t>
  </si>
  <si>
    <t>FRANCISCO LALONDRIZ</t>
  </si>
  <si>
    <t>WENDY BAUTISTA</t>
  </si>
  <si>
    <t>ROMER GUILLEN</t>
  </si>
  <si>
    <t>CESAR MARIA</t>
  </si>
  <si>
    <t>PEDRO SOSA</t>
  </si>
  <si>
    <t>MELIDA CASTILLO</t>
  </si>
  <si>
    <t>CECILIO MARIANO</t>
  </si>
  <si>
    <t>CARLOS LAPAIX</t>
  </si>
  <si>
    <t>ROSA MARTE</t>
  </si>
  <si>
    <t>HUGO INOA</t>
  </si>
  <si>
    <t>RODOLFO MENDIETA</t>
  </si>
  <si>
    <t>MAURICIO CHIA</t>
  </si>
  <si>
    <t>FRANKLYN JIMENEZ</t>
  </si>
  <si>
    <t>AMAURYS RODRIGUEZ</t>
  </si>
  <si>
    <t>CLARIBEL DE LA CRUZ</t>
  </si>
  <si>
    <t>GEORGINA CONTRERAS</t>
  </si>
  <si>
    <t>FELIX ARVELO</t>
  </si>
  <si>
    <t>MARIA ALTAGRACIA</t>
  </si>
  <si>
    <t>JORGE ORTIZ</t>
  </si>
  <si>
    <t>ROBERT NOVAS</t>
  </si>
  <si>
    <t>FRAYNI  PAONESSA</t>
  </si>
  <si>
    <t>JOSE DEL CARMEN</t>
  </si>
  <si>
    <t>ELVIS MARTE</t>
  </si>
  <si>
    <t>JOHANNY COLOME</t>
  </si>
  <si>
    <t>JORGE RODRIGUEZ</t>
  </si>
  <si>
    <t>RAMON ENCARNACION</t>
  </si>
  <si>
    <t>LUIS ABREU</t>
  </si>
  <si>
    <t>RUDYS BERNARDO</t>
  </si>
  <si>
    <t xml:space="preserve">JOSE MATEO </t>
  </si>
  <si>
    <t>MANUEL ALVAREZ</t>
  </si>
  <si>
    <t>JENNIFER REYES</t>
  </si>
  <si>
    <t>JHONNY SANTANA</t>
  </si>
  <si>
    <t xml:space="preserve">ERICK DOMINGUEZ </t>
  </si>
  <si>
    <t>DANIEL FELIZ</t>
  </si>
  <si>
    <t>CARLOS DE LA CRUZ</t>
  </si>
  <si>
    <t>CARLOS PAULINO</t>
  </si>
  <si>
    <t xml:space="preserve">YARISOL LOPEZ </t>
  </si>
  <si>
    <t>SILVIA COCHON</t>
  </si>
  <si>
    <t>MARIO RODRIGUEZ</t>
  </si>
  <si>
    <t>MARIA QUEZADA</t>
  </si>
  <si>
    <t>RUBEN ULERIO</t>
  </si>
  <si>
    <t>MARIBEL RAMIA</t>
  </si>
  <si>
    <t>JOSE GONZALEZ</t>
  </si>
  <si>
    <t>JHONNY GUERRERO</t>
  </si>
  <si>
    <t>HECTOR BELTRE</t>
  </si>
  <si>
    <t>CESAR CONTRERAS</t>
  </si>
  <si>
    <t>JOEL LUGO</t>
  </si>
  <si>
    <t>NELSON ESTEVEZ</t>
  </si>
  <si>
    <t xml:space="preserve">SILVIO LEON </t>
  </si>
  <si>
    <t>ROSA REYES</t>
  </si>
  <si>
    <t>ANA SALCEDO</t>
  </si>
  <si>
    <t>PABLO GUERRERO</t>
  </si>
  <si>
    <t>MARIA MENDEZ</t>
  </si>
  <si>
    <t>MARIA FERNANDEZ</t>
  </si>
  <si>
    <t>EBELL DE CASTRO</t>
  </si>
  <si>
    <t>JORGE MONTERO</t>
  </si>
  <si>
    <t>RUBEN GARCIA</t>
  </si>
  <si>
    <t>RAFAEL CORDERO</t>
  </si>
  <si>
    <t>AGUSTIN MARTINEZ</t>
  </si>
  <si>
    <t>DIVISION DE RECURSOS HUMANOS</t>
  </si>
  <si>
    <t>MIGUEL HEREDIA</t>
  </si>
  <si>
    <t>ROSSE CORNIEL</t>
  </si>
  <si>
    <t>ASESOR ECONOMICO</t>
  </si>
  <si>
    <t>JOSE MARTINEZ</t>
  </si>
  <si>
    <t>PABLO REYES</t>
  </si>
  <si>
    <t>ROBERT MILLER</t>
  </si>
  <si>
    <t>CARLOS MIRABAL</t>
  </si>
  <si>
    <t>LUZ MEDINA</t>
  </si>
  <si>
    <t>CRISTHIAN BRITO</t>
  </si>
  <si>
    <t>ESTATUS DE EMPLEADO</t>
  </si>
  <si>
    <t>CARRERA</t>
  </si>
  <si>
    <t>FIJO</t>
  </si>
  <si>
    <t>LIBRE NOMBRAMIENTO</t>
  </si>
  <si>
    <t>ESTATUTO SIMPLIFICADO</t>
  </si>
  <si>
    <t>PERIODO DE PRUEBA</t>
  </si>
  <si>
    <t>HECTOR SANTOS</t>
  </si>
  <si>
    <t>ANALISTA DE ECONOMIA Y COMPETITIVIDAD</t>
  </si>
  <si>
    <t>LIXMARIE GRANO DE ORO</t>
  </si>
  <si>
    <t>ENCARGADA INTERINA DE DIVISION ENC. PROD.</t>
  </si>
  <si>
    <t>RALYN GARCIA</t>
  </si>
  <si>
    <t>ALEXANDER BURGOS</t>
  </si>
  <si>
    <t>ABOGADO</t>
  </si>
  <si>
    <t>CHALIBEL MOYA CANARIO</t>
  </si>
  <si>
    <t>DIVISION DE OPERACIONES TIC</t>
  </si>
  <si>
    <t>ENCARGADA DE DIVISION</t>
  </si>
  <si>
    <t>JUAN CARLOS MEJIA VALDEZ</t>
  </si>
  <si>
    <t>DIVISION DE DESARROLLO E IMPLEMENTACION DE SIST.</t>
  </si>
  <si>
    <t>ENCARGADO DE DIVISION</t>
  </si>
  <si>
    <t>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</si>
</sst>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ashed">
        <color indexed="17"/>
      </bottom>
    </border>
    <border>
      <left style="medium"/>
      <right style="medium"/>
      <top>
        <color indexed="63"/>
      </top>
      <bottom style="dashed">
        <color indexed="17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Alignment="1">
      <alignment/>
    </xf>
    <xf numFmtId="171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 locked="0"/>
    </xf>
    <xf numFmtId="171" fontId="6" fillId="33" borderId="11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1" fontId="9" fillId="33" borderId="12" xfId="49" applyFont="1" applyFill="1" applyBorder="1" applyAlignment="1" applyProtection="1">
      <alignment horizontal="center" vertical="center"/>
      <protection locked="0"/>
    </xf>
    <xf numFmtId="171" fontId="9" fillId="33" borderId="13" xfId="49" applyFont="1" applyFill="1" applyBorder="1" applyAlignment="1" applyProtection="1">
      <alignment vertical="center"/>
      <protection locked="0"/>
    </xf>
    <xf numFmtId="171" fontId="9" fillId="33" borderId="13" xfId="49" applyFont="1" applyFill="1" applyBorder="1" applyAlignment="1" applyProtection="1">
      <alignment horizontal="center" vertical="center"/>
      <protection locked="0"/>
    </xf>
    <xf numFmtId="171" fontId="5" fillId="33" borderId="0" xfId="0" applyNumberFormat="1" applyFont="1" applyFill="1" applyAlignment="1" applyProtection="1">
      <alignment vertical="center"/>
      <protection locked="0"/>
    </xf>
    <xf numFmtId="171" fontId="9" fillId="33" borderId="14" xfId="49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vertical="center"/>
      <protection locked="0"/>
    </xf>
    <xf numFmtId="171" fontId="6" fillId="33" borderId="0" xfId="0" applyNumberFormat="1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171" fontId="5" fillId="33" borderId="15" xfId="49" applyFont="1" applyFill="1" applyBorder="1" applyAlignment="1" applyProtection="1">
      <alignment horizontal="right" vertical="center"/>
      <protection locked="0"/>
    </xf>
    <xf numFmtId="171" fontId="5" fillId="33" borderId="15" xfId="49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right" vertical="center"/>
      <protection/>
    </xf>
    <xf numFmtId="4" fontId="9" fillId="33" borderId="15" xfId="49" applyNumberFormat="1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center" vertical="center"/>
      <protection locked="0"/>
    </xf>
    <xf numFmtId="171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171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49" applyNumberFormat="1" applyFont="1" applyFill="1" applyBorder="1" applyAlignment="1" applyProtection="1">
      <alignment horizontal="right" vertical="center"/>
      <protection/>
    </xf>
    <xf numFmtId="171" fontId="5" fillId="33" borderId="15" xfId="49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 locked="0"/>
    </xf>
    <xf numFmtId="171" fontId="5" fillId="33" borderId="10" xfId="49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/>
    </xf>
    <xf numFmtId="4" fontId="9" fillId="33" borderId="10" xfId="49" applyNumberFormat="1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49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" fontId="9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0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171" fontId="6" fillId="34" borderId="15" xfId="49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171" fontId="9" fillId="33" borderId="0" xfId="49" applyFont="1" applyFill="1" applyBorder="1" applyAlignment="1" applyProtection="1">
      <alignment vertical="center"/>
      <protection locked="0"/>
    </xf>
    <xf numFmtId="43" fontId="8" fillId="33" borderId="0" xfId="0" applyNumberFormat="1" applyFont="1" applyFill="1" applyAlignment="1" applyProtection="1">
      <alignment vertical="center"/>
      <protection locked="0"/>
    </xf>
    <xf numFmtId="43" fontId="5" fillId="33" borderId="15" xfId="49" applyNumberFormat="1" applyFont="1" applyFill="1" applyBorder="1" applyAlignment="1" applyProtection="1">
      <alignment horizontal="center" vertical="center"/>
      <protection locked="0"/>
    </xf>
    <xf numFmtId="43" fontId="5" fillId="33" borderId="10" xfId="49" applyNumberFormat="1" applyFont="1" applyFill="1" applyBorder="1" applyAlignment="1" applyProtection="1">
      <alignment horizontal="center" vertical="center"/>
      <protection locked="0"/>
    </xf>
    <xf numFmtId="43" fontId="6" fillId="33" borderId="0" xfId="49" applyNumberFormat="1" applyFont="1" applyFill="1" applyBorder="1" applyAlignment="1" applyProtection="1">
      <alignment horizontal="right" vertical="center"/>
      <protection locked="0"/>
    </xf>
    <xf numFmtId="43" fontId="5" fillId="33" borderId="0" xfId="49" applyNumberFormat="1" applyFont="1" applyFill="1" applyAlignment="1" applyProtection="1">
      <alignment vertical="center"/>
      <protection locked="0"/>
    </xf>
    <xf numFmtId="43" fontId="5" fillId="33" borderId="0" xfId="49" applyNumberFormat="1" applyFont="1" applyFill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43" fontId="9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horizontal="left" vertical="center"/>
      <protection locked="0"/>
    </xf>
    <xf numFmtId="43" fontId="9" fillId="0" borderId="20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171" fontId="5" fillId="33" borderId="22" xfId="49" applyFont="1" applyFill="1" applyBorder="1" applyAlignment="1" applyProtection="1">
      <alignment horizontal="right" vertical="center"/>
      <protection locked="0"/>
    </xf>
    <xf numFmtId="171" fontId="5" fillId="33" borderId="22" xfId="49" applyFont="1" applyFill="1" applyBorder="1" applyAlignment="1" applyProtection="1">
      <alignment vertical="center"/>
      <protection/>
    </xf>
    <xf numFmtId="171" fontId="5" fillId="33" borderId="22" xfId="49" applyFont="1" applyFill="1" applyBorder="1" applyAlignment="1" applyProtection="1">
      <alignment horizontal="right" vertical="center"/>
      <protection/>
    </xf>
    <xf numFmtId="4" fontId="9" fillId="33" borderId="22" xfId="49" applyNumberFormat="1" applyFont="1" applyFill="1" applyBorder="1" applyAlignment="1" applyProtection="1">
      <alignment vertical="center"/>
      <protection/>
    </xf>
    <xf numFmtId="43" fontId="5" fillId="33" borderId="22" xfId="49" applyNumberFormat="1" applyFont="1" applyFill="1" applyBorder="1" applyAlignment="1" applyProtection="1">
      <alignment horizontal="center" vertical="center"/>
      <protection locked="0"/>
    </xf>
    <xf numFmtId="171" fontId="9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171" fontId="5" fillId="33" borderId="22" xfId="49" applyFont="1" applyFill="1" applyBorder="1" applyAlignment="1" applyProtection="1">
      <alignment horizontal="center" vertical="center"/>
      <protection locked="0"/>
    </xf>
    <xf numFmtId="171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49" applyNumberFormat="1" applyFont="1" applyFill="1" applyBorder="1" applyAlignment="1" applyProtection="1">
      <alignment horizontal="right" vertical="center"/>
      <protection/>
    </xf>
    <xf numFmtId="171" fontId="5" fillId="33" borderId="22" xfId="49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/>
    </xf>
    <xf numFmtId="43" fontId="9" fillId="0" borderId="23" xfId="0" applyNumberFormat="1" applyFont="1" applyBorder="1" applyAlignment="1">
      <alignment vertical="center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171" fontId="5" fillId="33" borderId="0" xfId="0" applyNumberFormat="1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171" fontId="6" fillId="33" borderId="25" xfId="49" applyFont="1" applyFill="1" applyBorder="1" applyAlignment="1" applyProtection="1">
      <alignment horizontal="right" vertical="center"/>
      <protection locked="0"/>
    </xf>
    <xf numFmtId="171" fontId="6" fillId="33" borderId="26" xfId="49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171" fontId="6" fillId="33" borderId="25" xfId="0" applyNumberFormat="1" applyFont="1" applyFill="1" applyBorder="1" applyAlignment="1" applyProtection="1">
      <alignment horizontal="left" vertical="center"/>
      <protection locked="0"/>
    </xf>
    <xf numFmtId="0" fontId="6" fillId="34" borderId="28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 applyProtection="1">
      <alignment horizontal="center" vertical="center" wrapText="1"/>
      <protection locked="0"/>
    </xf>
    <xf numFmtId="0" fontId="6" fillId="34" borderId="3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43" fontId="6" fillId="34" borderId="39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7" fontId="7" fillId="33" borderId="0" xfId="0" applyNumberFormat="1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6" fillId="34" borderId="4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1009650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0"/>
  <sheetViews>
    <sheetView showGridLines="0" tabSelected="1" zoomScale="130" zoomScaleNormal="130" zoomScalePageLayoutView="0" workbookViewId="0" topLeftCell="A1">
      <selection activeCell="A1" sqref="A1:W1"/>
    </sheetView>
  </sheetViews>
  <sheetFormatPr defaultColWidth="9.140625" defaultRowHeight="12.75"/>
  <cols>
    <col min="1" max="1" width="21.28125" style="10" bestFit="1" customWidth="1"/>
    <col min="2" max="2" width="40.28125" style="10" customWidth="1"/>
    <col min="3" max="3" width="41.00390625" style="10" customWidth="1"/>
    <col min="4" max="4" width="20.00390625" style="10" customWidth="1"/>
    <col min="5" max="5" width="13.140625" style="17" customWidth="1"/>
    <col min="6" max="6" width="11.28125" style="10" customWidth="1"/>
    <col min="7" max="7" width="10.140625" style="10" customWidth="1"/>
    <col min="8" max="8" width="14.28125" style="10" customWidth="1"/>
    <col min="9" max="9" width="15.140625" style="10" customWidth="1"/>
    <col min="10" max="10" width="11.28125" style="10" customWidth="1"/>
    <col min="11" max="11" width="13.00390625" style="10" customWidth="1"/>
    <col min="12" max="12" width="11.28125" style="10" customWidth="1"/>
    <col min="13" max="13" width="13.421875" style="55" customWidth="1"/>
    <col min="14" max="14" width="13.140625" style="9" bestFit="1" customWidth="1"/>
    <col min="15" max="15" width="13.7109375" style="10" customWidth="1"/>
    <col min="16" max="16" width="16.57421875" style="9" bestFit="1" customWidth="1"/>
    <col min="17" max="17" width="5.7109375" style="17" hidden="1" customWidth="1"/>
    <col min="18" max="18" width="12.7109375" style="10" hidden="1" customWidth="1"/>
    <col min="19" max="19" width="13.421875" style="10" hidden="1" customWidth="1"/>
    <col min="20" max="20" width="6.7109375" style="17" hidden="1" customWidth="1"/>
    <col min="21" max="21" width="11.28125" style="17" hidden="1" customWidth="1"/>
    <col min="22" max="22" width="5.140625" style="10" hidden="1" customWidth="1"/>
    <col min="23" max="23" width="12.7109375" style="9" bestFit="1" customWidth="1"/>
    <col min="24" max="25" width="9.140625" style="9" customWidth="1"/>
    <col min="26" max="26" width="10.28125" style="10" customWidth="1"/>
    <col min="27" max="27" width="23.00390625" style="10" hidden="1" customWidth="1"/>
    <col min="28" max="28" width="10.28125" style="10" customWidth="1"/>
    <col min="29" max="16384" width="9.140625" style="10" customWidth="1"/>
  </cols>
  <sheetData>
    <row r="1" spans="1:27" ht="18">
      <c r="A1" s="105" t="s">
        <v>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Z1" s="8"/>
      <c r="AA1" s="8"/>
    </row>
    <row r="2" spans="1:27" ht="12.75">
      <c r="A2" s="106" t="s">
        <v>228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Z2" s="8"/>
      <c r="AA2" s="8"/>
    </row>
    <row r="3" spans="1:27" ht="12">
      <c r="A3" s="107" t="s">
        <v>257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Z3" s="8"/>
      <c r="AA3" s="8"/>
    </row>
    <row r="4" spans="1:27" ht="12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1"/>
      <c r="O4" s="8"/>
      <c r="Q4" s="8"/>
      <c r="R4" s="8"/>
      <c r="S4" s="8"/>
      <c r="T4" s="8"/>
      <c r="U4" s="8"/>
      <c r="V4" s="8"/>
      <c r="Z4" s="8"/>
      <c r="AA4" s="8"/>
    </row>
    <row r="5" spans="1:27" ht="12.75" customHeight="1" thickTop="1">
      <c r="A5" s="97" t="s">
        <v>99</v>
      </c>
      <c r="B5" s="92" t="s">
        <v>100</v>
      </c>
      <c r="C5" s="92" t="s">
        <v>101</v>
      </c>
      <c r="D5" s="92" t="s">
        <v>238</v>
      </c>
      <c r="E5" s="92" t="s">
        <v>102</v>
      </c>
      <c r="F5" s="92" t="s">
        <v>103</v>
      </c>
      <c r="G5" s="92" t="s">
        <v>104</v>
      </c>
      <c r="H5" s="99" t="s">
        <v>114</v>
      </c>
      <c r="I5" s="100"/>
      <c r="J5" s="100"/>
      <c r="K5" s="100"/>
      <c r="L5" s="100"/>
      <c r="M5" s="100"/>
      <c r="N5" s="101"/>
      <c r="O5" s="99" t="s">
        <v>115</v>
      </c>
      <c r="P5" s="101"/>
      <c r="Q5" s="57"/>
      <c r="R5" s="57"/>
      <c r="S5" s="57"/>
      <c r="T5" s="57"/>
      <c r="U5" s="57"/>
      <c r="V5" s="57"/>
      <c r="W5" s="89" t="s">
        <v>118</v>
      </c>
      <c r="Z5" s="8"/>
      <c r="AA5" s="8"/>
    </row>
    <row r="6" spans="1:27" ht="11.25">
      <c r="A6" s="98"/>
      <c r="B6" s="93"/>
      <c r="C6" s="93"/>
      <c r="D6" s="93"/>
      <c r="E6" s="93"/>
      <c r="F6" s="93"/>
      <c r="G6" s="93"/>
      <c r="H6" s="95" t="s">
        <v>108</v>
      </c>
      <c r="I6" s="96"/>
      <c r="J6" s="102" t="s">
        <v>109</v>
      </c>
      <c r="K6" s="95" t="s">
        <v>111</v>
      </c>
      <c r="L6" s="96"/>
      <c r="M6" s="103" t="s">
        <v>112</v>
      </c>
      <c r="N6" s="102" t="s">
        <v>113</v>
      </c>
      <c r="O6" s="109" t="s">
        <v>116</v>
      </c>
      <c r="P6" s="102" t="s">
        <v>117</v>
      </c>
      <c r="Q6" s="58"/>
      <c r="R6" s="58"/>
      <c r="S6" s="58"/>
      <c r="T6" s="58"/>
      <c r="U6" s="58"/>
      <c r="V6" s="58"/>
      <c r="W6" s="90"/>
      <c r="Y6" s="8"/>
      <c r="Z6" s="8"/>
      <c r="AA6" s="8"/>
    </row>
    <row r="7" spans="1:23" ht="44.25" customHeight="1">
      <c r="A7" s="98"/>
      <c r="B7" s="93"/>
      <c r="C7" s="94"/>
      <c r="D7" s="94"/>
      <c r="E7" s="94"/>
      <c r="F7" s="94"/>
      <c r="G7" s="94"/>
      <c r="H7" s="79" t="s">
        <v>106</v>
      </c>
      <c r="I7" s="79" t="s">
        <v>107</v>
      </c>
      <c r="J7" s="93"/>
      <c r="K7" s="79" t="s">
        <v>105</v>
      </c>
      <c r="L7" s="79" t="s">
        <v>110</v>
      </c>
      <c r="M7" s="104"/>
      <c r="N7" s="93"/>
      <c r="O7" s="110"/>
      <c r="P7" s="93"/>
      <c r="Q7" s="79" t="s">
        <v>17</v>
      </c>
      <c r="R7" s="79" t="s">
        <v>6</v>
      </c>
      <c r="S7" s="47"/>
      <c r="T7" s="48" t="s">
        <v>7</v>
      </c>
      <c r="U7" s="48" t="s">
        <v>8</v>
      </c>
      <c r="V7" s="49"/>
      <c r="W7" s="91"/>
    </row>
    <row r="8" spans="1:23" ht="12" thickBot="1">
      <c r="A8" s="59" t="s">
        <v>119</v>
      </c>
      <c r="B8" s="21" t="s">
        <v>78</v>
      </c>
      <c r="C8" s="21" t="s">
        <v>20</v>
      </c>
      <c r="D8" s="21" t="s">
        <v>240</v>
      </c>
      <c r="E8" s="24">
        <v>217800</v>
      </c>
      <c r="F8" s="25">
        <f aca="true" t="shared" si="0" ref="F8:F24">IF(AND(S8&lt;=0,AA$12&gt;0),0,IF(AND(S8&lt;=208109,$AA$12&gt;0),0.15*S8,IF(AND(S8&lt;=450903,$AA$12&gt;0),31216+(0.2*(S8-208109)),IF(AND(S8&gt;=450903,$AA$12&gt;0),79776+(0.25*(S8-450903)),IF(S8&lt;=624329,0.15*S8,IF(S8&lt;=867123,93649.35+(0.2*(S8-624329)),IF(S8&gt;867123,142208+(0.25*(S8-867123)))))))))/12</f>
        <v>40571.4465</v>
      </c>
      <c r="G8" s="25">
        <v>25</v>
      </c>
      <c r="H8" s="26">
        <f aca="true" t="shared" si="1" ref="H8:H24">IF((E8)&gt;=AA$10,(AA$10*2.87%),E8*2.87%)</f>
        <v>6250.86</v>
      </c>
      <c r="I8" s="27">
        <f aca="true" t="shared" si="2" ref="I8:I24">IF((E8)&gt;=AA$10,(AA$10*7.1%),E8*7.1%)</f>
        <v>15463.8</v>
      </c>
      <c r="J8" s="27">
        <f aca="true" t="shared" si="3" ref="J8:J24">IF((E8)&gt;=AA$11,(AA$11*1.1%),E8*1.1%)</f>
        <v>520.344</v>
      </c>
      <c r="K8" s="25">
        <f aca="true" t="shared" si="4" ref="K8:K24">IF((E8)&gt;=AA$9,(AA$9*3.04%),E8*3.04%)</f>
        <v>3595.104</v>
      </c>
      <c r="L8" s="27">
        <f aca="true" t="shared" si="5" ref="L8:L24">IF((E8)&gt;=AA$9,(AA$9*7.09%),E8*7.09%)</f>
        <v>8384.634</v>
      </c>
      <c r="M8" s="52">
        <v>0</v>
      </c>
      <c r="N8" s="29">
        <f>SUM(H8:M8)</f>
        <v>34214.742</v>
      </c>
      <c r="O8" s="26">
        <f>SUM(F8+G8+H8+K8+M8)</f>
        <v>50442.4105</v>
      </c>
      <c r="P8" s="30">
        <f>SUM(I8+J8+L8)</f>
        <v>24368.778</v>
      </c>
      <c r="Q8" s="28"/>
      <c r="R8" s="31">
        <f aca="true" t="shared" si="6" ref="R8:R24">E8-K8-H8-M8+Q8</f>
        <v>207954.03600000002</v>
      </c>
      <c r="S8" s="32">
        <f aca="true" t="shared" si="7" ref="S8:S24">(R8*12)-AA$12</f>
        <v>2079228.432</v>
      </c>
      <c r="T8" s="33"/>
      <c r="U8" s="25">
        <f aca="true" t="shared" si="8" ref="U8:U24">F8-T8</f>
        <v>40571.4465</v>
      </c>
      <c r="V8" s="34"/>
      <c r="W8" s="60">
        <f>SUM(E8-F8-O8)</f>
        <v>126786.14300000001</v>
      </c>
    </row>
    <row r="9" spans="1:27" ht="11.25">
      <c r="A9" s="61" t="s">
        <v>120</v>
      </c>
      <c r="B9" s="22" t="s">
        <v>79</v>
      </c>
      <c r="C9" s="22" t="s">
        <v>21</v>
      </c>
      <c r="D9" s="22" t="s">
        <v>239</v>
      </c>
      <c r="E9" s="35">
        <v>56265</v>
      </c>
      <c r="F9" s="36">
        <f t="shared" si="0"/>
        <v>2583.467775</v>
      </c>
      <c r="G9" s="36">
        <v>25</v>
      </c>
      <c r="H9" s="37">
        <f t="shared" si="1"/>
        <v>1614.8055</v>
      </c>
      <c r="I9" s="38">
        <f t="shared" si="2"/>
        <v>3994.8149999999996</v>
      </c>
      <c r="J9" s="38">
        <f t="shared" si="3"/>
        <v>520.344</v>
      </c>
      <c r="K9" s="36">
        <f t="shared" si="4"/>
        <v>1710.456</v>
      </c>
      <c r="L9" s="38">
        <f t="shared" si="5"/>
        <v>3989.1885</v>
      </c>
      <c r="M9" s="53">
        <v>1031.62</v>
      </c>
      <c r="N9" s="40">
        <f aca="true" t="shared" si="9" ref="N9:N72">SUM(H9:M9)</f>
        <v>12861.229</v>
      </c>
      <c r="O9" s="37">
        <f aca="true" t="shared" si="10" ref="O9:O72">SUM(F9+G9+H9+K9+M9)</f>
        <v>6965.349275</v>
      </c>
      <c r="P9" s="41">
        <f aca="true" t="shared" si="11" ref="P9:P72">SUM(I9+J9+L9)</f>
        <v>8504.3475</v>
      </c>
      <c r="Q9" s="39"/>
      <c r="R9" s="1">
        <f t="shared" si="6"/>
        <v>51908.1185</v>
      </c>
      <c r="S9" s="42">
        <f t="shared" si="7"/>
        <v>206677.42200000002</v>
      </c>
      <c r="T9" s="43"/>
      <c r="U9" s="36">
        <f t="shared" si="8"/>
        <v>2583.467775</v>
      </c>
      <c r="V9" s="44"/>
      <c r="W9" s="62">
        <f aca="true" t="shared" si="12" ref="W9:W72">SUM(E9-F9-O9)</f>
        <v>46716.18295</v>
      </c>
      <c r="AA9" s="12">
        <v>118260</v>
      </c>
    </row>
    <row r="10" spans="1:27" ht="11.25">
      <c r="A10" s="61" t="s">
        <v>121</v>
      </c>
      <c r="B10" s="22" t="s">
        <v>78</v>
      </c>
      <c r="C10" s="22" t="s">
        <v>22</v>
      </c>
      <c r="D10" s="22" t="s">
        <v>241</v>
      </c>
      <c r="E10" s="35">
        <v>298000</v>
      </c>
      <c r="F10" s="36">
        <f t="shared" si="0"/>
        <v>60487.1305</v>
      </c>
      <c r="G10" s="36">
        <v>25</v>
      </c>
      <c r="H10" s="37">
        <f t="shared" si="1"/>
        <v>6788.124</v>
      </c>
      <c r="I10" s="38">
        <f t="shared" si="2"/>
        <v>16792.92</v>
      </c>
      <c r="J10" s="38">
        <f t="shared" si="3"/>
        <v>520.344</v>
      </c>
      <c r="K10" s="36">
        <f t="shared" si="4"/>
        <v>3595.104</v>
      </c>
      <c r="L10" s="38">
        <f t="shared" si="5"/>
        <v>8384.634</v>
      </c>
      <c r="M10" s="53">
        <v>0</v>
      </c>
      <c r="N10" s="40">
        <f t="shared" si="9"/>
        <v>36081.126</v>
      </c>
      <c r="O10" s="37">
        <f t="shared" si="10"/>
        <v>70895.3585</v>
      </c>
      <c r="P10" s="41">
        <f t="shared" si="11"/>
        <v>25697.898</v>
      </c>
      <c r="Q10" s="39"/>
      <c r="R10" s="1">
        <f t="shared" si="6"/>
        <v>287616.772</v>
      </c>
      <c r="S10" s="42">
        <f t="shared" si="7"/>
        <v>3035181.264</v>
      </c>
      <c r="T10" s="43"/>
      <c r="U10" s="36">
        <f t="shared" si="8"/>
        <v>60487.1305</v>
      </c>
      <c r="V10" s="44"/>
      <c r="W10" s="62">
        <f t="shared" si="12"/>
        <v>166617.511</v>
      </c>
      <c r="AA10" s="13">
        <v>236520</v>
      </c>
    </row>
    <row r="11" spans="1:27" ht="11.25">
      <c r="A11" s="61" t="s">
        <v>122</v>
      </c>
      <c r="B11" s="22" t="s">
        <v>80</v>
      </c>
      <c r="C11" s="22" t="s">
        <v>23</v>
      </c>
      <c r="D11" s="22" t="s">
        <v>239</v>
      </c>
      <c r="E11" s="35">
        <v>114950</v>
      </c>
      <c r="F11" s="36">
        <f t="shared" si="0"/>
        <v>15622.051249999999</v>
      </c>
      <c r="G11" s="36">
        <v>25</v>
      </c>
      <c r="H11" s="37">
        <f t="shared" si="1"/>
        <v>3299.065</v>
      </c>
      <c r="I11" s="38">
        <f t="shared" si="2"/>
        <v>8161.449999999999</v>
      </c>
      <c r="J11" s="38">
        <f t="shared" si="3"/>
        <v>520.344</v>
      </c>
      <c r="K11" s="36">
        <f t="shared" si="4"/>
        <v>3494.48</v>
      </c>
      <c r="L11" s="38">
        <f t="shared" si="5"/>
        <v>8149.955000000001</v>
      </c>
      <c r="M11" s="53">
        <v>0</v>
      </c>
      <c r="N11" s="40">
        <f t="shared" si="9"/>
        <v>23625.294</v>
      </c>
      <c r="O11" s="37">
        <f t="shared" si="10"/>
        <v>22440.59625</v>
      </c>
      <c r="P11" s="41">
        <f t="shared" si="11"/>
        <v>16831.749</v>
      </c>
      <c r="Q11" s="39"/>
      <c r="R11" s="1">
        <f t="shared" si="6"/>
        <v>108156.455</v>
      </c>
      <c r="S11" s="42">
        <f t="shared" si="7"/>
        <v>881657.46</v>
      </c>
      <c r="T11" s="43"/>
      <c r="U11" s="36">
        <f t="shared" si="8"/>
        <v>15622.051249999999</v>
      </c>
      <c r="V11" s="44"/>
      <c r="W11" s="62">
        <f t="shared" si="12"/>
        <v>76887.3525</v>
      </c>
      <c r="AA11" s="14">
        <v>47304</v>
      </c>
    </row>
    <row r="12" spans="1:27" ht="12" thickBot="1">
      <c r="A12" s="61" t="s">
        <v>3</v>
      </c>
      <c r="B12" s="22" t="s">
        <v>79</v>
      </c>
      <c r="C12" s="22" t="s">
        <v>24</v>
      </c>
      <c r="D12" s="22" t="s">
        <v>240</v>
      </c>
      <c r="E12" s="35">
        <v>27500</v>
      </c>
      <c r="F12" s="36">
        <f t="shared" si="0"/>
        <v>0</v>
      </c>
      <c r="G12" s="36">
        <v>25</v>
      </c>
      <c r="H12" s="37">
        <f t="shared" si="1"/>
        <v>789.25</v>
      </c>
      <c r="I12" s="38">
        <f t="shared" si="2"/>
        <v>1952.4999999999998</v>
      </c>
      <c r="J12" s="38">
        <f t="shared" si="3"/>
        <v>302.50000000000006</v>
      </c>
      <c r="K12" s="36">
        <f t="shared" si="4"/>
        <v>836</v>
      </c>
      <c r="L12" s="38">
        <f t="shared" si="5"/>
        <v>1949.7500000000002</v>
      </c>
      <c r="M12" s="53">
        <v>0</v>
      </c>
      <c r="N12" s="40">
        <f t="shared" si="9"/>
        <v>5830</v>
      </c>
      <c r="O12" s="37">
        <f t="shared" si="10"/>
        <v>1650.25</v>
      </c>
      <c r="P12" s="41">
        <f t="shared" si="11"/>
        <v>4204.75</v>
      </c>
      <c r="Q12" s="39"/>
      <c r="R12" s="1">
        <f t="shared" si="6"/>
        <v>25874.75</v>
      </c>
      <c r="S12" s="42">
        <f t="shared" si="7"/>
        <v>-105723</v>
      </c>
      <c r="T12" s="43"/>
      <c r="U12" s="36">
        <f t="shared" si="8"/>
        <v>0</v>
      </c>
      <c r="V12" s="44"/>
      <c r="W12" s="62">
        <f t="shared" si="12"/>
        <v>25849.75</v>
      </c>
      <c r="Z12" s="15"/>
      <c r="AA12" s="16">
        <v>416220</v>
      </c>
    </row>
    <row r="13" spans="1:23" ht="11.25">
      <c r="A13" s="61" t="s">
        <v>123</v>
      </c>
      <c r="B13" s="22" t="s">
        <v>79</v>
      </c>
      <c r="C13" s="22" t="s">
        <v>25</v>
      </c>
      <c r="D13" s="22" t="s">
        <v>239</v>
      </c>
      <c r="E13" s="35">
        <v>114950</v>
      </c>
      <c r="F13" s="36">
        <f t="shared" si="0"/>
        <v>15364.14625</v>
      </c>
      <c r="G13" s="36">
        <v>25</v>
      </c>
      <c r="H13" s="37">
        <f t="shared" si="1"/>
        <v>3299.065</v>
      </c>
      <c r="I13" s="38">
        <f t="shared" si="2"/>
        <v>8161.449999999999</v>
      </c>
      <c r="J13" s="38">
        <f t="shared" si="3"/>
        <v>520.344</v>
      </c>
      <c r="K13" s="36">
        <f t="shared" si="4"/>
        <v>3494.48</v>
      </c>
      <c r="L13" s="38">
        <f t="shared" si="5"/>
        <v>8149.955000000001</v>
      </c>
      <c r="M13" s="53">
        <v>1031.62</v>
      </c>
      <c r="N13" s="40">
        <f t="shared" si="9"/>
        <v>24656.914</v>
      </c>
      <c r="O13" s="37">
        <f t="shared" si="10"/>
        <v>23214.31125</v>
      </c>
      <c r="P13" s="41">
        <f t="shared" si="11"/>
        <v>16831.749</v>
      </c>
      <c r="Q13" s="39"/>
      <c r="R13" s="1">
        <f t="shared" si="6"/>
        <v>107124.835</v>
      </c>
      <c r="S13" s="42">
        <f t="shared" si="7"/>
        <v>869278.02</v>
      </c>
      <c r="T13" s="43"/>
      <c r="U13" s="36">
        <f t="shared" si="8"/>
        <v>15364.14625</v>
      </c>
      <c r="V13" s="44"/>
      <c r="W13" s="62">
        <f t="shared" si="12"/>
        <v>76371.5425</v>
      </c>
    </row>
    <row r="14" spans="1:23" ht="11.25">
      <c r="A14" s="61" t="s">
        <v>124</v>
      </c>
      <c r="B14" s="22" t="s">
        <v>81</v>
      </c>
      <c r="C14" s="22" t="s">
        <v>82</v>
      </c>
      <c r="D14" s="22" t="s">
        <v>243</v>
      </c>
      <c r="E14" s="35">
        <v>62700</v>
      </c>
      <c r="F14" s="36">
        <f t="shared" si="0"/>
        <v>3788.412</v>
      </c>
      <c r="G14" s="36">
        <v>25</v>
      </c>
      <c r="H14" s="37">
        <f t="shared" si="1"/>
        <v>1799.49</v>
      </c>
      <c r="I14" s="38">
        <f t="shared" si="2"/>
        <v>4451.7</v>
      </c>
      <c r="J14" s="38">
        <f t="shared" si="3"/>
        <v>520.344</v>
      </c>
      <c r="K14" s="36">
        <f t="shared" si="4"/>
        <v>1906.08</v>
      </c>
      <c r="L14" s="38">
        <f t="shared" si="5"/>
        <v>4445.43</v>
      </c>
      <c r="M14" s="53">
        <v>1031.62</v>
      </c>
      <c r="N14" s="40">
        <f t="shared" si="9"/>
        <v>14154.664</v>
      </c>
      <c r="O14" s="37">
        <f t="shared" si="10"/>
        <v>8550.601999999999</v>
      </c>
      <c r="P14" s="41">
        <f t="shared" si="11"/>
        <v>9417.474</v>
      </c>
      <c r="Q14" s="39"/>
      <c r="R14" s="1">
        <f t="shared" si="6"/>
        <v>57962.81</v>
      </c>
      <c r="S14" s="42">
        <f t="shared" si="7"/>
        <v>279333.72</v>
      </c>
      <c r="T14" s="43"/>
      <c r="U14" s="36">
        <f t="shared" si="8"/>
        <v>3788.412</v>
      </c>
      <c r="V14" s="44"/>
      <c r="W14" s="62">
        <f t="shared" si="12"/>
        <v>50360.986000000004</v>
      </c>
    </row>
    <row r="15" spans="1:23" ht="11.25">
      <c r="A15" s="61" t="s">
        <v>125</v>
      </c>
      <c r="B15" s="22" t="s">
        <v>78</v>
      </c>
      <c r="C15" s="22" t="s">
        <v>26</v>
      </c>
      <c r="D15" s="22" t="s">
        <v>239</v>
      </c>
      <c r="E15" s="35">
        <v>49500</v>
      </c>
      <c r="F15" s="36">
        <f t="shared" si="0"/>
        <v>1628.6894999999988</v>
      </c>
      <c r="G15" s="36">
        <v>25</v>
      </c>
      <c r="H15" s="37">
        <f t="shared" si="1"/>
        <v>1420.65</v>
      </c>
      <c r="I15" s="38">
        <f t="shared" si="2"/>
        <v>3514.4999999999995</v>
      </c>
      <c r="J15" s="38">
        <f t="shared" si="3"/>
        <v>520.344</v>
      </c>
      <c r="K15" s="36">
        <f t="shared" si="4"/>
        <v>1504.8</v>
      </c>
      <c r="L15" s="38">
        <f t="shared" si="5"/>
        <v>3509.55</v>
      </c>
      <c r="M15" s="53">
        <v>1031.62</v>
      </c>
      <c r="N15" s="40">
        <f t="shared" si="9"/>
        <v>11501.464</v>
      </c>
      <c r="O15" s="37">
        <f t="shared" si="10"/>
        <v>5610.759499999999</v>
      </c>
      <c r="P15" s="41">
        <f t="shared" si="11"/>
        <v>7544.394</v>
      </c>
      <c r="Q15" s="39"/>
      <c r="R15" s="1">
        <f t="shared" si="6"/>
        <v>45542.92999999999</v>
      </c>
      <c r="S15" s="42">
        <f t="shared" si="7"/>
        <v>130295.15999999992</v>
      </c>
      <c r="T15" s="43"/>
      <c r="U15" s="36">
        <f t="shared" si="8"/>
        <v>1628.6894999999988</v>
      </c>
      <c r="V15" s="44"/>
      <c r="W15" s="62">
        <f t="shared" si="12"/>
        <v>42260.551</v>
      </c>
    </row>
    <row r="16" spans="1:23" ht="11.25">
      <c r="A16" s="61" t="s">
        <v>126</v>
      </c>
      <c r="B16" s="22" t="s">
        <v>83</v>
      </c>
      <c r="C16" s="22" t="s">
        <v>250</v>
      </c>
      <c r="D16" s="22" t="s">
        <v>240</v>
      </c>
      <c r="E16" s="35">
        <v>45000</v>
      </c>
      <c r="F16" s="36">
        <f t="shared" si="0"/>
        <v>1148.325</v>
      </c>
      <c r="G16" s="36">
        <v>25</v>
      </c>
      <c r="H16" s="37">
        <f t="shared" si="1"/>
        <v>1291.5</v>
      </c>
      <c r="I16" s="38">
        <f t="shared" si="2"/>
        <v>3194.9999999999995</v>
      </c>
      <c r="J16" s="38">
        <f t="shared" si="3"/>
        <v>495.00000000000006</v>
      </c>
      <c r="K16" s="36">
        <f t="shared" si="4"/>
        <v>1368</v>
      </c>
      <c r="L16" s="38">
        <f t="shared" si="5"/>
        <v>3190.5</v>
      </c>
      <c r="M16" s="53">
        <v>0</v>
      </c>
      <c r="N16" s="40">
        <f t="shared" si="9"/>
        <v>9540</v>
      </c>
      <c r="O16" s="37">
        <f t="shared" si="10"/>
        <v>3832.825</v>
      </c>
      <c r="P16" s="41">
        <f t="shared" si="11"/>
        <v>6880.5</v>
      </c>
      <c r="Q16" s="39"/>
      <c r="R16" s="1">
        <f t="shared" si="6"/>
        <v>42340.5</v>
      </c>
      <c r="S16" s="42">
        <f t="shared" si="7"/>
        <v>91866</v>
      </c>
      <c r="T16" s="43"/>
      <c r="U16" s="36">
        <f t="shared" si="8"/>
        <v>1148.325</v>
      </c>
      <c r="V16" s="44"/>
      <c r="W16" s="62">
        <f t="shared" si="12"/>
        <v>40018.850000000006</v>
      </c>
    </row>
    <row r="17" spans="1:23" ht="11.25">
      <c r="A17" s="61" t="s">
        <v>127</v>
      </c>
      <c r="B17" s="22" t="s">
        <v>86</v>
      </c>
      <c r="C17" s="22" t="s">
        <v>28</v>
      </c>
      <c r="D17" s="22" t="s">
        <v>240</v>
      </c>
      <c r="E17" s="35">
        <v>29282</v>
      </c>
      <c r="F17" s="36">
        <f t="shared" si="0"/>
        <v>0</v>
      </c>
      <c r="G17" s="36">
        <v>25</v>
      </c>
      <c r="H17" s="37">
        <f t="shared" si="1"/>
        <v>840.3934</v>
      </c>
      <c r="I17" s="38">
        <f t="shared" si="2"/>
        <v>2079.022</v>
      </c>
      <c r="J17" s="38">
        <f t="shared" si="3"/>
        <v>322.10200000000003</v>
      </c>
      <c r="K17" s="36">
        <f t="shared" si="4"/>
        <v>890.1728</v>
      </c>
      <c r="L17" s="38">
        <f t="shared" si="5"/>
        <v>2076.0938</v>
      </c>
      <c r="M17" s="53">
        <v>1031.62</v>
      </c>
      <c r="N17" s="40">
        <f t="shared" si="9"/>
        <v>7239.4039999999995</v>
      </c>
      <c r="O17" s="37">
        <f t="shared" si="10"/>
        <v>2787.1862</v>
      </c>
      <c r="P17" s="41">
        <f t="shared" si="11"/>
        <v>4477.2178</v>
      </c>
      <c r="Q17" s="39"/>
      <c r="R17" s="1">
        <f t="shared" si="6"/>
        <v>26519.8138</v>
      </c>
      <c r="S17" s="42">
        <f t="shared" si="7"/>
        <v>-97982.23440000002</v>
      </c>
      <c r="T17" s="43"/>
      <c r="U17" s="36">
        <f t="shared" si="8"/>
        <v>0</v>
      </c>
      <c r="V17" s="44"/>
      <c r="W17" s="62">
        <f t="shared" si="12"/>
        <v>26494.8138</v>
      </c>
    </row>
    <row r="18" spans="1:23" ht="11.25">
      <c r="A18" s="61" t="s">
        <v>128</v>
      </c>
      <c r="B18" s="22" t="s">
        <v>78</v>
      </c>
      <c r="C18" s="22" t="s">
        <v>27</v>
      </c>
      <c r="D18" s="22" t="s">
        <v>240</v>
      </c>
      <c r="E18" s="35">
        <v>33000</v>
      </c>
      <c r="F18" s="36">
        <f t="shared" si="0"/>
        <v>0</v>
      </c>
      <c r="G18" s="36">
        <v>25</v>
      </c>
      <c r="H18" s="37">
        <f t="shared" si="1"/>
        <v>947.1</v>
      </c>
      <c r="I18" s="38">
        <f t="shared" si="2"/>
        <v>2343</v>
      </c>
      <c r="J18" s="38">
        <f t="shared" si="3"/>
        <v>363.00000000000006</v>
      </c>
      <c r="K18" s="36">
        <f t="shared" si="4"/>
        <v>1003.2</v>
      </c>
      <c r="L18" s="38">
        <f t="shared" si="5"/>
        <v>2339.7000000000003</v>
      </c>
      <c r="M18" s="53">
        <v>0</v>
      </c>
      <c r="N18" s="40">
        <f t="shared" si="9"/>
        <v>6996</v>
      </c>
      <c r="O18" s="37">
        <f t="shared" si="10"/>
        <v>1975.3000000000002</v>
      </c>
      <c r="P18" s="41">
        <f t="shared" si="11"/>
        <v>5045.700000000001</v>
      </c>
      <c r="Q18" s="39"/>
      <c r="R18" s="1">
        <f t="shared" si="6"/>
        <v>31049.7</v>
      </c>
      <c r="S18" s="42">
        <f t="shared" si="7"/>
        <v>-43623.59999999998</v>
      </c>
      <c r="T18" s="43"/>
      <c r="U18" s="36">
        <f t="shared" si="8"/>
        <v>0</v>
      </c>
      <c r="V18" s="44"/>
      <c r="W18" s="62">
        <f t="shared" si="12"/>
        <v>31024.7</v>
      </c>
    </row>
    <row r="19" spans="1:23" ht="11.25">
      <c r="A19" s="61" t="s">
        <v>129</v>
      </c>
      <c r="B19" s="22" t="s">
        <v>78</v>
      </c>
      <c r="C19" s="22" t="s">
        <v>29</v>
      </c>
      <c r="D19" s="22" t="s">
        <v>240</v>
      </c>
      <c r="E19" s="35">
        <v>59400</v>
      </c>
      <c r="F19" s="36">
        <f t="shared" si="0"/>
        <v>3373.742</v>
      </c>
      <c r="G19" s="36">
        <v>25</v>
      </c>
      <c r="H19" s="37">
        <f t="shared" si="1"/>
        <v>1704.78</v>
      </c>
      <c r="I19" s="38">
        <f t="shared" si="2"/>
        <v>4217.4</v>
      </c>
      <c r="J19" s="38">
        <f t="shared" si="3"/>
        <v>520.344</v>
      </c>
      <c r="K19" s="36">
        <f t="shared" si="4"/>
        <v>1805.76</v>
      </c>
      <c r="L19" s="38">
        <f t="shared" si="5"/>
        <v>4211.46</v>
      </c>
      <c r="M19" s="53">
        <v>0</v>
      </c>
      <c r="N19" s="40">
        <f t="shared" si="9"/>
        <v>12459.743999999999</v>
      </c>
      <c r="O19" s="37">
        <f t="shared" si="10"/>
        <v>6909.282</v>
      </c>
      <c r="P19" s="41">
        <f t="shared" si="11"/>
        <v>8949.204</v>
      </c>
      <c r="Q19" s="39"/>
      <c r="R19" s="1">
        <f t="shared" si="6"/>
        <v>55889.46</v>
      </c>
      <c r="S19" s="42">
        <f t="shared" si="7"/>
        <v>254453.52000000002</v>
      </c>
      <c r="T19" s="43"/>
      <c r="U19" s="36">
        <f t="shared" si="8"/>
        <v>3373.742</v>
      </c>
      <c r="V19" s="44"/>
      <c r="W19" s="62">
        <f t="shared" si="12"/>
        <v>49116.976</v>
      </c>
    </row>
    <row r="20" spans="1:23" ht="11.25">
      <c r="A20" s="61" t="s">
        <v>130</v>
      </c>
      <c r="B20" s="22" t="s">
        <v>83</v>
      </c>
      <c r="C20" s="22" t="s">
        <v>30</v>
      </c>
      <c r="D20" s="22" t="s">
        <v>240</v>
      </c>
      <c r="E20" s="35">
        <v>22000</v>
      </c>
      <c r="F20" s="36">
        <f t="shared" si="0"/>
        <v>0</v>
      </c>
      <c r="G20" s="36">
        <v>25</v>
      </c>
      <c r="H20" s="37">
        <f t="shared" si="1"/>
        <v>631.4</v>
      </c>
      <c r="I20" s="38">
        <f t="shared" si="2"/>
        <v>1561.9999999999998</v>
      </c>
      <c r="J20" s="38">
        <f t="shared" si="3"/>
        <v>242.00000000000003</v>
      </c>
      <c r="K20" s="36">
        <f t="shared" si="4"/>
        <v>668.8</v>
      </c>
      <c r="L20" s="38">
        <f t="shared" si="5"/>
        <v>1559.8000000000002</v>
      </c>
      <c r="M20" s="53">
        <v>1031.62</v>
      </c>
      <c r="N20" s="40">
        <f t="shared" si="9"/>
        <v>5695.62</v>
      </c>
      <c r="O20" s="37">
        <f t="shared" si="10"/>
        <v>2356.8199999999997</v>
      </c>
      <c r="P20" s="41">
        <f t="shared" si="11"/>
        <v>3363.8</v>
      </c>
      <c r="Q20" s="39"/>
      <c r="R20" s="1">
        <f t="shared" si="6"/>
        <v>19668.18</v>
      </c>
      <c r="S20" s="42">
        <f t="shared" si="7"/>
        <v>-180201.84</v>
      </c>
      <c r="T20" s="43"/>
      <c r="U20" s="36">
        <f t="shared" si="8"/>
        <v>0</v>
      </c>
      <c r="V20" s="44"/>
      <c r="W20" s="62">
        <f t="shared" si="12"/>
        <v>19643.18</v>
      </c>
    </row>
    <row r="21" spans="1:27" ht="11.25">
      <c r="A21" s="61" t="s">
        <v>229</v>
      </c>
      <c r="B21" s="22" t="s">
        <v>78</v>
      </c>
      <c r="C21" s="22" t="s">
        <v>231</v>
      </c>
      <c r="D21" s="22" t="s">
        <v>240</v>
      </c>
      <c r="E21" s="35">
        <v>37206</v>
      </c>
      <c r="F21" s="36">
        <f t="shared" si="0"/>
        <v>48.318809999999935</v>
      </c>
      <c r="G21" s="36">
        <v>25</v>
      </c>
      <c r="H21" s="37">
        <f t="shared" si="1"/>
        <v>1067.8122</v>
      </c>
      <c r="I21" s="38">
        <f t="shared" si="2"/>
        <v>2641.6259999999997</v>
      </c>
      <c r="J21" s="38">
        <f t="shared" si="3"/>
        <v>409.266</v>
      </c>
      <c r="K21" s="36">
        <f t="shared" si="4"/>
        <v>1131.0624</v>
      </c>
      <c r="L21" s="38">
        <f t="shared" si="5"/>
        <v>2637.9054</v>
      </c>
      <c r="M21" s="53">
        <v>0</v>
      </c>
      <c r="N21" s="40">
        <f>SUM(H21:M21)</f>
        <v>7887.671999999999</v>
      </c>
      <c r="O21" s="37">
        <f>SUM(F21+G21+H21+K21+M21)</f>
        <v>2272.19341</v>
      </c>
      <c r="P21" s="41">
        <f>SUM(I21+J21+L21)</f>
        <v>5688.7973999999995</v>
      </c>
      <c r="Q21" s="39"/>
      <c r="R21" s="1">
        <f t="shared" si="6"/>
        <v>35007.1254</v>
      </c>
      <c r="S21" s="42">
        <f t="shared" si="7"/>
        <v>3865.504799999995</v>
      </c>
      <c r="T21" s="43"/>
      <c r="U21" s="36">
        <f t="shared" si="8"/>
        <v>48.318809999999935</v>
      </c>
      <c r="V21" s="44"/>
      <c r="W21" s="62">
        <f>SUM(E21-F21-O21)</f>
        <v>34885.48778</v>
      </c>
      <c r="Z21" s="15"/>
      <c r="AA21" s="50"/>
    </row>
    <row r="22" spans="1:23" ht="11.25">
      <c r="A22" s="61" t="s">
        <v>131</v>
      </c>
      <c r="B22" s="22" t="s">
        <v>81</v>
      </c>
      <c r="C22" s="22" t="s">
        <v>31</v>
      </c>
      <c r="D22" s="22" t="s">
        <v>240</v>
      </c>
      <c r="E22" s="35">
        <v>27500</v>
      </c>
      <c r="F22" s="36">
        <f t="shared" si="0"/>
        <v>0</v>
      </c>
      <c r="G22" s="36">
        <v>25</v>
      </c>
      <c r="H22" s="37">
        <f t="shared" si="1"/>
        <v>789.25</v>
      </c>
      <c r="I22" s="38">
        <f t="shared" si="2"/>
        <v>1952.4999999999998</v>
      </c>
      <c r="J22" s="38">
        <f t="shared" si="3"/>
        <v>302.50000000000006</v>
      </c>
      <c r="K22" s="36">
        <f t="shared" si="4"/>
        <v>836</v>
      </c>
      <c r="L22" s="38">
        <f t="shared" si="5"/>
        <v>1949.7500000000002</v>
      </c>
      <c r="M22" s="53">
        <v>0</v>
      </c>
      <c r="N22" s="40">
        <f t="shared" si="9"/>
        <v>5830</v>
      </c>
      <c r="O22" s="37">
        <f t="shared" si="10"/>
        <v>1650.25</v>
      </c>
      <c r="P22" s="41">
        <f t="shared" si="11"/>
        <v>4204.75</v>
      </c>
      <c r="Q22" s="39"/>
      <c r="R22" s="1">
        <f t="shared" si="6"/>
        <v>25874.75</v>
      </c>
      <c r="S22" s="42">
        <f t="shared" si="7"/>
        <v>-105723</v>
      </c>
      <c r="T22" s="43"/>
      <c r="U22" s="36">
        <f t="shared" si="8"/>
        <v>0</v>
      </c>
      <c r="V22" s="44"/>
      <c r="W22" s="62">
        <f t="shared" si="12"/>
        <v>25849.75</v>
      </c>
    </row>
    <row r="23" spans="1:23" ht="11.25">
      <c r="A23" s="61" t="s">
        <v>132</v>
      </c>
      <c r="B23" s="22" t="s">
        <v>79</v>
      </c>
      <c r="C23" s="22" t="s">
        <v>32</v>
      </c>
      <c r="D23" s="22" t="s">
        <v>240</v>
      </c>
      <c r="E23" s="35">
        <v>26500</v>
      </c>
      <c r="F23" s="36">
        <f t="shared" si="0"/>
        <v>0</v>
      </c>
      <c r="G23" s="36">
        <v>25</v>
      </c>
      <c r="H23" s="37">
        <f t="shared" si="1"/>
        <v>760.55</v>
      </c>
      <c r="I23" s="38">
        <f t="shared" si="2"/>
        <v>1881.4999999999998</v>
      </c>
      <c r="J23" s="38">
        <f t="shared" si="3"/>
        <v>291.50000000000006</v>
      </c>
      <c r="K23" s="36">
        <f t="shared" si="4"/>
        <v>805.6</v>
      </c>
      <c r="L23" s="38">
        <f t="shared" si="5"/>
        <v>1878.8500000000001</v>
      </c>
      <c r="M23" s="53">
        <v>0</v>
      </c>
      <c r="N23" s="40">
        <f t="shared" si="9"/>
        <v>5618</v>
      </c>
      <c r="O23" s="37">
        <f t="shared" si="10"/>
        <v>1591.15</v>
      </c>
      <c r="P23" s="41">
        <f t="shared" si="11"/>
        <v>4051.8500000000004</v>
      </c>
      <c r="Q23" s="39"/>
      <c r="R23" s="1">
        <f t="shared" si="6"/>
        <v>24933.850000000002</v>
      </c>
      <c r="S23" s="42">
        <f t="shared" si="7"/>
        <v>-117013.79999999999</v>
      </c>
      <c r="T23" s="43"/>
      <c r="U23" s="36">
        <f t="shared" si="8"/>
        <v>0</v>
      </c>
      <c r="V23" s="44"/>
      <c r="W23" s="62">
        <f t="shared" si="12"/>
        <v>24908.85</v>
      </c>
    </row>
    <row r="24" spans="1:23" ht="12" thickBot="1">
      <c r="A24" s="61" t="s">
        <v>133</v>
      </c>
      <c r="B24" s="22" t="s">
        <v>83</v>
      </c>
      <c r="C24" s="22" t="s">
        <v>33</v>
      </c>
      <c r="D24" s="22" t="s">
        <v>240</v>
      </c>
      <c r="E24" s="35">
        <v>114950</v>
      </c>
      <c r="F24" s="36">
        <f t="shared" si="0"/>
        <v>15622.051249999999</v>
      </c>
      <c r="G24" s="36">
        <v>25</v>
      </c>
      <c r="H24" s="37">
        <f t="shared" si="1"/>
        <v>3299.065</v>
      </c>
      <c r="I24" s="38">
        <f t="shared" si="2"/>
        <v>8161.449999999999</v>
      </c>
      <c r="J24" s="38">
        <f t="shared" si="3"/>
        <v>520.344</v>
      </c>
      <c r="K24" s="36">
        <f t="shared" si="4"/>
        <v>3494.48</v>
      </c>
      <c r="L24" s="38">
        <f t="shared" si="5"/>
        <v>8149.955000000001</v>
      </c>
      <c r="M24" s="53">
        <v>0</v>
      </c>
      <c r="N24" s="40">
        <f t="shared" si="9"/>
        <v>23625.294</v>
      </c>
      <c r="O24" s="37">
        <f t="shared" si="10"/>
        <v>22440.59625</v>
      </c>
      <c r="P24" s="41">
        <f t="shared" si="11"/>
        <v>16831.749</v>
      </c>
      <c r="Q24" s="39"/>
      <c r="R24" s="1">
        <f t="shared" si="6"/>
        <v>108156.455</v>
      </c>
      <c r="S24" s="42">
        <f t="shared" si="7"/>
        <v>881657.46</v>
      </c>
      <c r="T24" s="43"/>
      <c r="U24" s="36">
        <f t="shared" si="8"/>
        <v>15622.051249999999</v>
      </c>
      <c r="V24" s="44"/>
      <c r="W24" s="62">
        <f t="shared" si="12"/>
        <v>76887.3525</v>
      </c>
    </row>
    <row r="25" spans="1:27" s="3" customFormat="1" ht="12" thickBot="1" thickTop="1">
      <c r="A25" s="85" t="s">
        <v>10</v>
      </c>
      <c r="B25" s="82"/>
      <c r="C25" s="82"/>
      <c r="D25" s="82"/>
      <c r="E25" s="88">
        <f aca="true" t="shared" si="13" ref="E25:W25">SUM(E8:E24)</f>
        <v>1336503</v>
      </c>
      <c r="F25" s="88">
        <f t="shared" si="13"/>
        <v>160237.780835</v>
      </c>
      <c r="G25" s="88">
        <f t="shared" si="13"/>
        <v>425</v>
      </c>
      <c r="H25" s="88">
        <f t="shared" si="13"/>
        <v>36593.1601</v>
      </c>
      <c r="I25" s="88">
        <f t="shared" si="13"/>
        <v>90526.63299999997</v>
      </c>
      <c r="J25" s="88">
        <f t="shared" si="13"/>
        <v>7410.964</v>
      </c>
      <c r="K25" s="88">
        <f t="shared" si="13"/>
        <v>32139.579199999993</v>
      </c>
      <c r="L25" s="88">
        <f t="shared" si="13"/>
        <v>74957.11070000002</v>
      </c>
      <c r="M25" s="88">
        <f t="shared" si="13"/>
        <v>6189.719999999999</v>
      </c>
      <c r="N25" s="88">
        <f t="shared" si="13"/>
        <v>247817.167</v>
      </c>
      <c r="O25" s="88">
        <f t="shared" si="13"/>
        <v>235585.240135</v>
      </c>
      <c r="P25" s="88">
        <f t="shared" si="13"/>
        <v>172894.7077</v>
      </c>
      <c r="Q25" s="88">
        <f t="shared" si="13"/>
        <v>0</v>
      </c>
      <c r="R25" s="88">
        <f t="shared" si="13"/>
        <v>1261580.5407</v>
      </c>
      <c r="S25" s="88">
        <f t="shared" si="13"/>
        <v>8063226.488400002</v>
      </c>
      <c r="T25" s="88">
        <f t="shared" si="13"/>
        <v>0</v>
      </c>
      <c r="U25" s="88">
        <f t="shared" si="13"/>
        <v>160237.780835</v>
      </c>
      <c r="V25" s="88">
        <f t="shared" si="13"/>
        <v>0</v>
      </c>
      <c r="W25" s="84">
        <f t="shared" si="13"/>
        <v>940679.9790299999</v>
      </c>
      <c r="Z25" s="17"/>
      <c r="AA25" s="18"/>
    </row>
    <row r="26" spans="1:23" ht="12" thickTop="1">
      <c r="A26" s="61" t="s">
        <v>134</v>
      </c>
      <c r="B26" s="22" t="s">
        <v>84</v>
      </c>
      <c r="C26" s="22" t="s">
        <v>35</v>
      </c>
      <c r="D26" s="22" t="s">
        <v>239</v>
      </c>
      <c r="E26" s="35">
        <v>114950</v>
      </c>
      <c r="F26" s="36">
        <f aca="true" t="shared" si="14" ref="F26:F57">IF(AND(S26&lt;=0,AA$12&gt;0),0,IF(AND(S26&lt;=208109,$AA$12&gt;0),0.15*S26,IF(AND(S26&lt;=450903,$AA$12&gt;0),31216+(0.2*(S26-208109)),IF(AND(S26&gt;=450903,$AA$12&gt;0),79776+(0.25*(S26-450903)),IF(S26&lt;=624329,0.15*S26,IF(S26&lt;=867123,93649.35+(0.2*(S26-624329)),IF(S26&gt;867123,142208+(0.25*(S26-867123)))))))))/12</f>
        <v>15106.241250000001</v>
      </c>
      <c r="G26" s="36">
        <v>25</v>
      </c>
      <c r="H26" s="37">
        <f aca="true" t="shared" si="15" ref="H26:H57">IF((E26)&gt;=AA$10,(AA$10*2.87%),E26*2.87%)</f>
        <v>3299.065</v>
      </c>
      <c r="I26" s="38">
        <f aca="true" t="shared" si="16" ref="I26:I57">IF((E26)&gt;=AA$10,(AA$10*7.1%),E26*7.1%)</f>
        <v>8161.449999999999</v>
      </c>
      <c r="J26" s="38">
        <f aca="true" t="shared" si="17" ref="J26:J57">IF((E26)&gt;=AA$11,(AA$11*1.1%),E26*1.1%)</f>
        <v>520.344</v>
      </c>
      <c r="K26" s="36">
        <f aca="true" t="shared" si="18" ref="K26:K57">IF((E26)&gt;=AA$9,(AA$9*3.04%),E26*3.04%)</f>
        <v>3494.48</v>
      </c>
      <c r="L26" s="38">
        <f aca="true" t="shared" si="19" ref="L26:L57">IF((E26)&gt;=AA$9,(AA$9*7.09%),E26*7.09%)</f>
        <v>8149.955000000001</v>
      </c>
      <c r="M26" s="53">
        <v>2063.24</v>
      </c>
      <c r="N26" s="40">
        <f t="shared" si="9"/>
        <v>25688.534</v>
      </c>
      <c r="O26" s="37">
        <f t="shared" si="10"/>
        <v>23988.026250000003</v>
      </c>
      <c r="P26" s="41">
        <f t="shared" si="11"/>
        <v>16831.749</v>
      </c>
      <c r="Q26" s="39"/>
      <c r="R26" s="1">
        <f aca="true" t="shared" si="20" ref="R26:R57">E26-K26-H26-M26+Q26</f>
        <v>106093.215</v>
      </c>
      <c r="S26" s="42">
        <f aca="true" t="shared" si="21" ref="S26:S57">(R26*12)-AA$12</f>
        <v>856898.5800000001</v>
      </c>
      <c r="T26" s="43"/>
      <c r="U26" s="36">
        <f aca="true" t="shared" si="22" ref="U26:U57">F26-T26</f>
        <v>15106.241250000001</v>
      </c>
      <c r="V26" s="44"/>
      <c r="W26" s="62">
        <f t="shared" si="12"/>
        <v>75855.73249999998</v>
      </c>
    </row>
    <row r="27" spans="1:23" ht="11.25">
      <c r="A27" s="61" t="s">
        <v>135</v>
      </c>
      <c r="B27" s="22" t="s">
        <v>85</v>
      </c>
      <c r="C27" s="22" t="s">
        <v>34</v>
      </c>
      <c r="D27" s="22" t="s">
        <v>239</v>
      </c>
      <c r="E27" s="35">
        <v>114950</v>
      </c>
      <c r="F27" s="36">
        <f t="shared" si="14"/>
        <v>15622.051249999999</v>
      </c>
      <c r="G27" s="36">
        <v>25</v>
      </c>
      <c r="H27" s="37">
        <f t="shared" si="15"/>
        <v>3299.065</v>
      </c>
      <c r="I27" s="38">
        <f t="shared" si="16"/>
        <v>8161.449999999999</v>
      </c>
      <c r="J27" s="38">
        <f t="shared" si="17"/>
        <v>520.344</v>
      </c>
      <c r="K27" s="36">
        <f t="shared" si="18"/>
        <v>3494.48</v>
      </c>
      <c r="L27" s="38">
        <f t="shared" si="19"/>
        <v>8149.955000000001</v>
      </c>
      <c r="M27" s="53">
        <v>0</v>
      </c>
      <c r="N27" s="40">
        <f t="shared" si="9"/>
        <v>23625.294</v>
      </c>
      <c r="O27" s="37">
        <f t="shared" si="10"/>
        <v>22440.59625</v>
      </c>
      <c r="P27" s="41">
        <f t="shared" si="11"/>
        <v>16831.749</v>
      </c>
      <c r="Q27" s="39"/>
      <c r="R27" s="1">
        <f t="shared" si="20"/>
        <v>108156.455</v>
      </c>
      <c r="S27" s="42">
        <f t="shared" si="21"/>
        <v>881657.46</v>
      </c>
      <c r="T27" s="43"/>
      <c r="U27" s="36">
        <f t="shared" si="22"/>
        <v>15622.051249999999</v>
      </c>
      <c r="V27" s="44"/>
      <c r="W27" s="62">
        <f t="shared" si="12"/>
        <v>76887.3525</v>
      </c>
    </row>
    <row r="28" spans="1:23" ht="11.25">
      <c r="A28" s="61" t="s">
        <v>0</v>
      </c>
      <c r="B28" s="22" t="s">
        <v>87</v>
      </c>
      <c r="C28" s="22" t="s">
        <v>36</v>
      </c>
      <c r="D28" s="22" t="s">
        <v>242</v>
      </c>
      <c r="E28" s="35">
        <v>15059</v>
      </c>
      <c r="F28" s="36">
        <f t="shared" si="14"/>
        <v>0</v>
      </c>
      <c r="G28" s="36">
        <v>25</v>
      </c>
      <c r="H28" s="37">
        <f t="shared" si="15"/>
        <v>432.1933</v>
      </c>
      <c r="I28" s="38">
        <f t="shared" si="16"/>
        <v>1069.1889999999999</v>
      </c>
      <c r="J28" s="38">
        <f t="shared" si="17"/>
        <v>165.64900000000003</v>
      </c>
      <c r="K28" s="36">
        <f t="shared" si="18"/>
        <v>457.7936</v>
      </c>
      <c r="L28" s="38">
        <f t="shared" si="19"/>
        <v>1067.6831</v>
      </c>
      <c r="M28" s="53">
        <v>1031.62</v>
      </c>
      <c r="N28" s="40">
        <f t="shared" si="9"/>
        <v>4224.128</v>
      </c>
      <c r="O28" s="37">
        <f t="shared" si="10"/>
        <v>1946.6069</v>
      </c>
      <c r="P28" s="41">
        <f t="shared" si="11"/>
        <v>2302.5211</v>
      </c>
      <c r="Q28" s="39"/>
      <c r="R28" s="1">
        <f t="shared" si="20"/>
        <v>13137.393099999998</v>
      </c>
      <c r="S28" s="42">
        <f t="shared" si="21"/>
        <v>-258571.28280000004</v>
      </c>
      <c r="T28" s="43"/>
      <c r="U28" s="36">
        <f t="shared" si="22"/>
        <v>0</v>
      </c>
      <c r="V28" s="44"/>
      <c r="W28" s="62">
        <f t="shared" si="12"/>
        <v>13112.3931</v>
      </c>
    </row>
    <row r="29" spans="1:23" ht="11.25">
      <c r="A29" s="61" t="s">
        <v>136</v>
      </c>
      <c r="B29" s="22" t="s">
        <v>88</v>
      </c>
      <c r="C29" s="22" t="s">
        <v>37</v>
      </c>
      <c r="D29" s="22" t="s">
        <v>240</v>
      </c>
      <c r="E29" s="35">
        <v>48975</v>
      </c>
      <c r="F29" s="36">
        <f t="shared" si="14"/>
        <v>1709.3366250000006</v>
      </c>
      <c r="G29" s="36">
        <v>25</v>
      </c>
      <c r="H29" s="37">
        <f t="shared" si="15"/>
        <v>1405.5825</v>
      </c>
      <c r="I29" s="38">
        <f t="shared" si="16"/>
        <v>3477.225</v>
      </c>
      <c r="J29" s="38">
        <f t="shared" si="17"/>
        <v>520.344</v>
      </c>
      <c r="K29" s="36">
        <f t="shared" si="18"/>
        <v>1488.84</v>
      </c>
      <c r="L29" s="38">
        <f t="shared" si="19"/>
        <v>3472.3275000000003</v>
      </c>
      <c r="M29" s="53">
        <v>0</v>
      </c>
      <c r="N29" s="40">
        <f t="shared" si="9"/>
        <v>10364.319</v>
      </c>
      <c r="O29" s="37">
        <f t="shared" si="10"/>
        <v>4628.7591250000005</v>
      </c>
      <c r="P29" s="41">
        <f t="shared" si="11"/>
        <v>7469.896500000001</v>
      </c>
      <c r="Q29" s="39"/>
      <c r="R29" s="1">
        <f t="shared" si="20"/>
        <v>46080.57750000001</v>
      </c>
      <c r="S29" s="42">
        <f t="shared" si="21"/>
        <v>136746.93000000005</v>
      </c>
      <c r="T29" s="43"/>
      <c r="U29" s="36">
        <f t="shared" si="22"/>
        <v>1709.3366250000006</v>
      </c>
      <c r="V29" s="44"/>
      <c r="W29" s="62">
        <f t="shared" si="12"/>
        <v>42636.90424999999</v>
      </c>
    </row>
    <row r="30" spans="1:23" ht="11.25">
      <c r="A30" s="61" t="s">
        <v>137</v>
      </c>
      <c r="B30" s="22" t="s">
        <v>88</v>
      </c>
      <c r="C30" s="22" t="s">
        <v>38</v>
      </c>
      <c r="D30" s="22" t="s">
        <v>240</v>
      </c>
      <c r="E30" s="35">
        <v>74800</v>
      </c>
      <c r="F30" s="36">
        <f t="shared" si="14"/>
        <v>6065.390000000002</v>
      </c>
      <c r="G30" s="36">
        <v>25</v>
      </c>
      <c r="H30" s="37">
        <f t="shared" si="15"/>
        <v>2146.7599999999998</v>
      </c>
      <c r="I30" s="38">
        <f t="shared" si="16"/>
        <v>5310.799999999999</v>
      </c>
      <c r="J30" s="38">
        <f t="shared" si="17"/>
        <v>520.344</v>
      </c>
      <c r="K30" s="36">
        <f t="shared" si="18"/>
        <v>2273.92</v>
      </c>
      <c r="L30" s="38">
        <f t="shared" si="19"/>
        <v>5303.320000000001</v>
      </c>
      <c r="M30" s="53">
        <v>1031.62</v>
      </c>
      <c r="N30" s="40">
        <f t="shared" si="9"/>
        <v>16586.764</v>
      </c>
      <c r="O30" s="37">
        <f t="shared" si="10"/>
        <v>11542.690000000002</v>
      </c>
      <c r="P30" s="41">
        <f t="shared" si="11"/>
        <v>11134.464</v>
      </c>
      <c r="Q30" s="39"/>
      <c r="R30" s="1">
        <f t="shared" si="20"/>
        <v>69347.70000000001</v>
      </c>
      <c r="S30" s="42">
        <f t="shared" si="21"/>
        <v>415952.40000000014</v>
      </c>
      <c r="T30" s="43"/>
      <c r="U30" s="36">
        <f t="shared" si="22"/>
        <v>6065.390000000002</v>
      </c>
      <c r="V30" s="44"/>
      <c r="W30" s="62">
        <f t="shared" si="12"/>
        <v>57191.92</v>
      </c>
    </row>
    <row r="31" spans="1:23" ht="11.25">
      <c r="A31" s="61" t="s">
        <v>138</v>
      </c>
      <c r="B31" s="22" t="s">
        <v>87</v>
      </c>
      <c r="C31" s="22" t="s">
        <v>57</v>
      </c>
      <c r="D31" s="22" t="s">
        <v>239</v>
      </c>
      <c r="E31" s="35">
        <v>27132</v>
      </c>
      <c r="F31" s="36">
        <f t="shared" si="14"/>
        <v>0</v>
      </c>
      <c r="G31" s="36">
        <v>25</v>
      </c>
      <c r="H31" s="37">
        <f t="shared" si="15"/>
        <v>778.6884</v>
      </c>
      <c r="I31" s="38">
        <f t="shared" si="16"/>
        <v>1926.3719999999998</v>
      </c>
      <c r="J31" s="38">
        <f t="shared" si="17"/>
        <v>298.45200000000006</v>
      </c>
      <c r="K31" s="36">
        <f t="shared" si="18"/>
        <v>824.8128</v>
      </c>
      <c r="L31" s="38">
        <f t="shared" si="19"/>
        <v>1923.6588000000002</v>
      </c>
      <c r="M31" s="53">
        <v>0</v>
      </c>
      <c r="N31" s="40">
        <f t="shared" si="9"/>
        <v>5751.984</v>
      </c>
      <c r="O31" s="37">
        <f t="shared" si="10"/>
        <v>1628.5012000000002</v>
      </c>
      <c r="P31" s="41">
        <f t="shared" si="11"/>
        <v>4148.4828</v>
      </c>
      <c r="Q31" s="39"/>
      <c r="R31" s="1">
        <f t="shared" si="20"/>
        <v>25528.4988</v>
      </c>
      <c r="S31" s="42">
        <f t="shared" si="21"/>
        <v>-109878.01439999999</v>
      </c>
      <c r="T31" s="43"/>
      <c r="U31" s="36">
        <f t="shared" si="22"/>
        <v>0</v>
      </c>
      <c r="V31" s="44"/>
      <c r="W31" s="62">
        <f t="shared" si="12"/>
        <v>25503.4988</v>
      </c>
    </row>
    <row r="32" spans="1:23" ht="11.25">
      <c r="A32" s="61" t="s">
        <v>230</v>
      </c>
      <c r="B32" s="22" t="s">
        <v>87</v>
      </c>
      <c r="C32" s="22" t="s">
        <v>57</v>
      </c>
      <c r="D32" s="22" t="s">
        <v>239</v>
      </c>
      <c r="E32" s="35">
        <v>27132</v>
      </c>
      <c r="F32" s="36">
        <f t="shared" si="14"/>
        <v>0</v>
      </c>
      <c r="G32" s="36">
        <v>25</v>
      </c>
      <c r="H32" s="37">
        <f t="shared" si="15"/>
        <v>778.6884</v>
      </c>
      <c r="I32" s="38">
        <f t="shared" si="16"/>
        <v>1926.3719999999998</v>
      </c>
      <c r="J32" s="38">
        <f t="shared" si="17"/>
        <v>298.45200000000006</v>
      </c>
      <c r="K32" s="36">
        <f t="shared" si="18"/>
        <v>824.8128</v>
      </c>
      <c r="L32" s="38">
        <f t="shared" si="19"/>
        <v>1923.6588000000002</v>
      </c>
      <c r="M32" s="53">
        <v>0</v>
      </c>
      <c r="N32" s="40">
        <f t="shared" si="9"/>
        <v>5751.984</v>
      </c>
      <c r="O32" s="37">
        <f t="shared" si="10"/>
        <v>1628.5012000000002</v>
      </c>
      <c r="P32" s="41">
        <f t="shared" si="11"/>
        <v>4148.4828</v>
      </c>
      <c r="Q32" s="39"/>
      <c r="R32" s="1">
        <f t="shared" si="20"/>
        <v>25528.4988</v>
      </c>
      <c r="S32" s="42">
        <f t="shared" si="21"/>
        <v>-109878.01439999999</v>
      </c>
      <c r="T32" s="43"/>
      <c r="U32" s="36">
        <f t="shared" si="22"/>
        <v>0</v>
      </c>
      <c r="V32" s="44"/>
      <c r="W32" s="62">
        <f t="shared" si="12"/>
        <v>25503.4988</v>
      </c>
    </row>
    <row r="33" spans="1:23" ht="11.25">
      <c r="A33" s="61" t="s">
        <v>1</v>
      </c>
      <c r="B33" s="22" t="s">
        <v>87</v>
      </c>
      <c r="C33" s="22" t="s">
        <v>39</v>
      </c>
      <c r="D33" s="22" t="s">
        <v>240</v>
      </c>
      <c r="E33" s="35">
        <v>19239</v>
      </c>
      <c r="F33" s="36">
        <f t="shared" si="14"/>
        <v>0</v>
      </c>
      <c r="G33" s="36">
        <v>25</v>
      </c>
      <c r="H33" s="37">
        <f t="shared" si="15"/>
        <v>552.1593</v>
      </c>
      <c r="I33" s="38">
        <f t="shared" si="16"/>
        <v>1365.9689999999998</v>
      </c>
      <c r="J33" s="38">
        <f t="shared" si="17"/>
        <v>211.62900000000002</v>
      </c>
      <c r="K33" s="36">
        <f t="shared" si="18"/>
        <v>584.8656</v>
      </c>
      <c r="L33" s="38">
        <f t="shared" si="19"/>
        <v>1364.0451</v>
      </c>
      <c r="M33" s="53">
        <v>0</v>
      </c>
      <c r="N33" s="40">
        <f t="shared" si="9"/>
        <v>4078.6679999999997</v>
      </c>
      <c r="O33" s="37">
        <f t="shared" si="10"/>
        <v>1162.0249</v>
      </c>
      <c r="P33" s="41">
        <f t="shared" si="11"/>
        <v>2941.6431000000002</v>
      </c>
      <c r="Q33" s="39"/>
      <c r="R33" s="1">
        <f t="shared" si="20"/>
        <v>18101.9751</v>
      </c>
      <c r="S33" s="42">
        <f t="shared" si="21"/>
        <v>-198996.2988</v>
      </c>
      <c r="T33" s="43"/>
      <c r="U33" s="36">
        <f t="shared" si="22"/>
        <v>0</v>
      </c>
      <c r="V33" s="44"/>
      <c r="W33" s="62">
        <f t="shared" si="12"/>
        <v>18076.9751</v>
      </c>
    </row>
    <row r="34" spans="1:23" ht="11.25">
      <c r="A34" s="61" t="s">
        <v>139</v>
      </c>
      <c r="B34" s="22" t="s">
        <v>87</v>
      </c>
      <c r="C34" s="22" t="s">
        <v>57</v>
      </c>
      <c r="D34" s="22" t="s">
        <v>239</v>
      </c>
      <c r="E34" s="35">
        <v>20706</v>
      </c>
      <c r="F34" s="36">
        <f t="shared" si="14"/>
        <v>0</v>
      </c>
      <c r="G34" s="36">
        <v>25</v>
      </c>
      <c r="H34" s="37">
        <f t="shared" si="15"/>
        <v>594.2622</v>
      </c>
      <c r="I34" s="38">
        <f t="shared" si="16"/>
        <v>1470.126</v>
      </c>
      <c r="J34" s="38">
        <f t="shared" si="17"/>
        <v>227.76600000000002</v>
      </c>
      <c r="K34" s="36">
        <f t="shared" si="18"/>
        <v>629.4624</v>
      </c>
      <c r="L34" s="38">
        <f t="shared" si="19"/>
        <v>1468.0554000000002</v>
      </c>
      <c r="M34" s="53">
        <v>1031.62</v>
      </c>
      <c r="N34" s="40">
        <f t="shared" si="9"/>
        <v>5421.292</v>
      </c>
      <c r="O34" s="37">
        <f t="shared" si="10"/>
        <v>2280.3446</v>
      </c>
      <c r="P34" s="41">
        <f t="shared" si="11"/>
        <v>3165.9474</v>
      </c>
      <c r="Q34" s="39"/>
      <c r="R34" s="1">
        <f t="shared" si="20"/>
        <v>18450.6554</v>
      </c>
      <c r="S34" s="42">
        <f t="shared" si="21"/>
        <v>-194812.13520000002</v>
      </c>
      <c r="T34" s="43"/>
      <c r="U34" s="36">
        <f t="shared" si="22"/>
        <v>0</v>
      </c>
      <c r="V34" s="44"/>
      <c r="W34" s="62">
        <f t="shared" si="12"/>
        <v>18425.6554</v>
      </c>
    </row>
    <row r="35" spans="1:23" ht="11.25">
      <c r="A35" s="61" t="s">
        <v>2</v>
      </c>
      <c r="B35" s="22" t="s">
        <v>85</v>
      </c>
      <c r="C35" s="22" t="s">
        <v>40</v>
      </c>
      <c r="D35" s="22" t="s">
        <v>239</v>
      </c>
      <c r="E35" s="35">
        <v>44365</v>
      </c>
      <c r="F35" s="36">
        <f t="shared" si="14"/>
        <v>1058.704275</v>
      </c>
      <c r="G35" s="36">
        <v>25</v>
      </c>
      <c r="H35" s="37">
        <f t="shared" si="15"/>
        <v>1273.2755</v>
      </c>
      <c r="I35" s="38">
        <f t="shared" si="16"/>
        <v>3149.9149999999995</v>
      </c>
      <c r="J35" s="38">
        <f t="shared" si="17"/>
        <v>488.01500000000004</v>
      </c>
      <c r="K35" s="36">
        <f t="shared" si="18"/>
        <v>1348.696</v>
      </c>
      <c r="L35" s="38">
        <f t="shared" si="19"/>
        <v>3145.4785</v>
      </c>
      <c r="M35" s="53">
        <v>0</v>
      </c>
      <c r="N35" s="40">
        <f t="shared" si="9"/>
        <v>9405.380000000001</v>
      </c>
      <c r="O35" s="37">
        <f t="shared" si="10"/>
        <v>3705.6757749999997</v>
      </c>
      <c r="P35" s="41">
        <f t="shared" si="11"/>
        <v>6783.4085</v>
      </c>
      <c r="Q35" s="39"/>
      <c r="R35" s="1">
        <f t="shared" si="20"/>
        <v>41743.0285</v>
      </c>
      <c r="S35" s="42">
        <f t="shared" si="21"/>
        <v>84696.342</v>
      </c>
      <c r="T35" s="43"/>
      <c r="U35" s="36">
        <f t="shared" si="22"/>
        <v>1058.704275</v>
      </c>
      <c r="V35" s="44"/>
      <c r="W35" s="62">
        <f t="shared" si="12"/>
        <v>39600.61995000001</v>
      </c>
    </row>
    <row r="36" spans="1:26" ht="11.25">
      <c r="A36" s="61" t="s">
        <v>140</v>
      </c>
      <c r="B36" s="22" t="s">
        <v>87</v>
      </c>
      <c r="C36" s="22" t="s">
        <v>36</v>
      </c>
      <c r="D36" s="22" t="s">
        <v>242</v>
      </c>
      <c r="E36" s="35">
        <v>22085</v>
      </c>
      <c r="F36" s="36">
        <f t="shared" si="14"/>
        <v>0</v>
      </c>
      <c r="G36" s="36">
        <v>25</v>
      </c>
      <c r="H36" s="37">
        <f t="shared" si="15"/>
        <v>633.8395</v>
      </c>
      <c r="I36" s="38">
        <f t="shared" si="16"/>
        <v>1568.0349999999999</v>
      </c>
      <c r="J36" s="38">
        <f t="shared" si="17"/>
        <v>242.93500000000003</v>
      </c>
      <c r="K36" s="36">
        <f t="shared" si="18"/>
        <v>671.384</v>
      </c>
      <c r="L36" s="38">
        <f t="shared" si="19"/>
        <v>1565.8265000000001</v>
      </c>
      <c r="M36" s="53">
        <v>0</v>
      </c>
      <c r="N36" s="40">
        <f t="shared" si="9"/>
        <v>4682.02</v>
      </c>
      <c r="O36" s="37">
        <f t="shared" si="10"/>
        <v>1330.2235</v>
      </c>
      <c r="P36" s="41">
        <f t="shared" si="11"/>
        <v>3376.7965</v>
      </c>
      <c r="Q36" s="39"/>
      <c r="R36" s="1">
        <f t="shared" si="20"/>
        <v>20779.7765</v>
      </c>
      <c r="S36" s="42">
        <f t="shared" si="21"/>
        <v>-166862.682</v>
      </c>
      <c r="T36" s="43"/>
      <c r="U36" s="36">
        <f t="shared" si="22"/>
        <v>0</v>
      </c>
      <c r="V36" s="44"/>
      <c r="W36" s="62">
        <f t="shared" si="12"/>
        <v>20754.7765</v>
      </c>
      <c r="Z36" s="15"/>
    </row>
    <row r="37" spans="1:23" ht="11.25">
      <c r="A37" s="61" t="s">
        <v>141</v>
      </c>
      <c r="B37" s="22" t="s">
        <v>85</v>
      </c>
      <c r="C37" s="22" t="s">
        <v>41</v>
      </c>
      <c r="D37" s="22" t="s">
        <v>240</v>
      </c>
      <c r="E37" s="35">
        <v>62700</v>
      </c>
      <c r="F37" s="36">
        <f t="shared" si="14"/>
        <v>3788.412</v>
      </c>
      <c r="G37" s="36">
        <v>25</v>
      </c>
      <c r="H37" s="37">
        <f t="shared" si="15"/>
        <v>1799.49</v>
      </c>
      <c r="I37" s="38">
        <f t="shared" si="16"/>
        <v>4451.7</v>
      </c>
      <c r="J37" s="38">
        <f t="shared" si="17"/>
        <v>520.344</v>
      </c>
      <c r="K37" s="36">
        <f t="shared" si="18"/>
        <v>1906.08</v>
      </c>
      <c r="L37" s="38">
        <f t="shared" si="19"/>
        <v>4445.43</v>
      </c>
      <c r="M37" s="53">
        <v>1031.62</v>
      </c>
      <c r="N37" s="40">
        <f t="shared" si="9"/>
        <v>14154.664</v>
      </c>
      <c r="O37" s="37">
        <f t="shared" si="10"/>
        <v>8550.601999999999</v>
      </c>
      <c r="P37" s="41">
        <f t="shared" si="11"/>
        <v>9417.474</v>
      </c>
      <c r="Q37" s="39"/>
      <c r="R37" s="1">
        <f t="shared" si="20"/>
        <v>57962.81</v>
      </c>
      <c r="S37" s="42">
        <f t="shared" si="21"/>
        <v>279333.72</v>
      </c>
      <c r="T37" s="43"/>
      <c r="U37" s="36">
        <f t="shared" si="22"/>
        <v>3788.412</v>
      </c>
      <c r="V37" s="44"/>
      <c r="W37" s="62">
        <f t="shared" si="12"/>
        <v>50360.986000000004</v>
      </c>
    </row>
    <row r="38" spans="1:23" ht="11.25">
      <c r="A38" s="61" t="s">
        <v>142</v>
      </c>
      <c r="B38" s="22" t="s">
        <v>88</v>
      </c>
      <c r="C38" s="22" t="s">
        <v>42</v>
      </c>
      <c r="D38" s="22" t="s">
        <v>239</v>
      </c>
      <c r="E38" s="35">
        <v>169400</v>
      </c>
      <c r="F38" s="36">
        <f t="shared" si="14"/>
        <v>28560.8115</v>
      </c>
      <c r="G38" s="36">
        <v>25</v>
      </c>
      <c r="H38" s="37">
        <f t="shared" si="15"/>
        <v>4861.78</v>
      </c>
      <c r="I38" s="38">
        <f t="shared" si="16"/>
        <v>12027.4</v>
      </c>
      <c r="J38" s="38">
        <f t="shared" si="17"/>
        <v>520.344</v>
      </c>
      <c r="K38" s="36">
        <f t="shared" si="18"/>
        <v>3595.104</v>
      </c>
      <c r="L38" s="38">
        <f t="shared" si="19"/>
        <v>8384.634</v>
      </c>
      <c r="M38" s="53">
        <v>1031.62</v>
      </c>
      <c r="N38" s="40">
        <f t="shared" si="9"/>
        <v>30420.882</v>
      </c>
      <c r="O38" s="37">
        <f t="shared" si="10"/>
        <v>38074.315500000004</v>
      </c>
      <c r="P38" s="41">
        <f t="shared" si="11"/>
        <v>20932.377999999997</v>
      </c>
      <c r="Q38" s="39"/>
      <c r="R38" s="1">
        <f t="shared" si="20"/>
        <v>159911.496</v>
      </c>
      <c r="S38" s="42">
        <f t="shared" si="21"/>
        <v>1502717.952</v>
      </c>
      <c r="T38" s="43"/>
      <c r="U38" s="36">
        <f t="shared" si="22"/>
        <v>28560.8115</v>
      </c>
      <c r="V38" s="44"/>
      <c r="W38" s="62">
        <f t="shared" si="12"/>
        <v>102764.87299999999</v>
      </c>
    </row>
    <row r="39" spans="1:23" ht="11.25">
      <c r="A39" s="61" t="s">
        <v>143</v>
      </c>
      <c r="B39" s="22" t="s">
        <v>87</v>
      </c>
      <c r="C39" s="22" t="s">
        <v>36</v>
      </c>
      <c r="D39" s="22" t="s">
        <v>242</v>
      </c>
      <c r="E39" s="35">
        <v>15059</v>
      </c>
      <c r="F39" s="36">
        <f t="shared" si="14"/>
        <v>0</v>
      </c>
      <c r="G39" s="36">
        <v>25</v>
      </c>
      <c r="H39" s="37">
        <f t="shared" si="15"/>
        <v>432.1933</v>
      </c>
      <c r="I39" s="38">
        <f t="shared" si="16"/>
        <v>1069.1889999999999</v>
      </c>
      <c r="J39" s="38">
        <f t="shared" si="17"/>
        <v>165.64900000000003</v>
      </c>
      <c r="K39" s="36">
        <f t="shared" si="18"/>
        <v>457.7936</v>
      </c>
      <c r="L39" s="38">
        <f t="shared" si="19"/>
        <v>1067.6831</v>
      </c>
      <c r="M39" s="53">
        <v>0</v>
      </c>
      <c r="N39" s="40">
        <f t="shared" si="9"/>
        <v>3192.508</v>
      </c>
      <c r="O39" s="37">
        <f t="shared" si="10"/>
        <v>914.9869000000001</v>
      </c>
      <c r="P39" s="41">
        <f t="shared" si="11"/>
        <v>2302.5211</v>
      </c>
      <c r="Q39" s="39"/>
      <c r="R39" s="1">
        <f t="shared" si="20"/>
        <v>14169.013099999998</v>
      </c>
      <c r="S39" s="42">
        <f t="shared" si="21"/>
        <v>-246191.8428</v>
      </c>
      <c r="T39" s="43"/>
      <c r="U39" s="36">
        <f t="shared" si="22"/>
        <v>0</v>
      </c>
      <c r="V39" s="44"/>
      <c r="W39" s="62">
        <f t="shared" si="12"/>
        <v>14144.0131</v>
      </c>
    </row>
    <row r="40" spans="1:23" ht="11.25">
      <c r="A40" s="61" t="s">
        <v>144</v>
      </c>
      <c r="B40" s="22" t="s">
        <v>91</v>
      </c>
      <c r="C40" s="22" t="s">
        <v>43</v>
      </c>
      <c r="D40" s="22" t="s">
        <v>239</v>
      </c>
      <c r="E40" s="35">
        <v>20078</v>
      </c>
      <c r="F40" s="36">
        <f t="shared" si="14"/>
        <v>0</v>
      </c>
      <c r="G40" s="36">
        <v>25</v>
      </c>
      <c r="H40" s="37">
        <f t="shared" si="15"/>
        <v>576.2386</v>
      </c>
      <c r="I40" s="38">
        <f t="shared" si="16"/>
        <v>1425.5379999999998</v>
      </c>
      <c r="J40" s="38">
        <f t="shared" si="17"/>
        <v>220.85800000000003</v>
      </c>
      <c r="K40" s="36">
        <f t="shared" si="18"/>
        <v>610.3712</v>
      </c>
      <c r="L40" s="38">
        <f t="shared" si="19"/>
        <v>1423.5302000000001</v>
      </c>
      <c r="M40" s="53">
        <v>1031.62</v>
      </c>
      <c r="N40" s="40">
        <f t="shared" si="9"/>
        <v>5288.156</v>
      </c>
      <c r="O40" s="37">
        <f t="shared" si="10"/>
        <v>2243.2298</v>
      </c>
      <c r="P40" s="41">
        <f t="shared" si="11"/>
        <v>3069.9262</v>
      </c>
      <c r="Q40" s="39"/>
      <c r="R40" s="1">
        <f t="shared" si="20"/>
        <v>17859.7702</v>
      </c>
      <c r="S40" s="42">
        <f t="shared" si="21"/>
        <v>-201902.7576</v>
      </c>
      <c r="T40" s="43"/>
      <c r="U40" s="36">
        <f t="shared" si="22"/>
        <v>0</v>
      </c>
      <c r="V40" s="44"/>
      <c r="W40" s="62">
        <f t="shared" si="12"/>
        <v>17834.7702</v>
      </c>
    </row>
    <row r="41" spans="1:23" ht="11.25">
      <c r="A41" s="61" t="s">
        <v>145</v>
      </c>
      <c r="B41" s="22" t="s">
        <v>89</v>
      </c>
      <c r="C41" s="22" t="s">
        <v>27</v>
      </c>
      <c r="D41" s="22" t="s">
        <v>240</v>
      </c>
      <c r="E41" s="35">
        <v>34133</v>
      </c>
      <c r="F41" s="36">
        <f t="shared" si="14"/>
        <v>0</v>
      </c>
      <c r="G41" s="36">
        <v>25</v>
      </c>
      <c r="H41" s="37">
        <f t="shared" si="15"/>
        <v>979.6171</v>
      </c>
      <c r="I41" s="38">
        <f t="shared" si="16"/>
        <v>2423.4429999999998</v>
      </c>
      <c r="J41" s="38">
        <f t="shared" si="17"/>
        <v>375.463</v>
      </c>
      <c r="K41" s="36">
        <f t="shared" si="18"/>
        <v>1037.6432</v>
      </c>
      <c r="L41" s="38">
        <f t="shared" si="19"/>
        <v>2420.0297</v>
      </c>
      <c r="M41" s="53">
        <v>0</v>
      </c>
      <c r="N41" s="40">
        <f t="shared" si="9"/>
        <v>7236.196</v>
      </c>
      <c r="O41" s="37">
        <f t="shared" si="10"/>
        <v>2042.2603</v>
      </c>
      <c r="P41" s="41">
        <f t="shared" si="11"/>
        <v>5218.9357</v>
      </c>
      <c r="Q41" s="39"/>
      <c r="R41" s="1">
        <f t="shared" si="20"/>
        <v>32115.739700000002</v>
      </c>
      <c r="S41" s="42">
        <f t="shared" si="21"/>
        <v>-30831.12359999999</v>
      </c>
      <c r="T41" s="43"/>
      <c r="U41" s="36">
        <f t="shared" si="22"/>
        <v>0</v>
      </c>
      <c r="V41" s="44"/>
      <c r="W41" s="62">
        <f t="shared" si="12"/>
        <v>32090.7397</v>
      </c>
    </row>
    <row r="42" spans="1:23" ht="11.25">
      <c r="A42" s="61" t="s">
        <v>146</v>
      </c>
      <c r="B42" s="22" t="s">
        <v>88</v>
      </c>
      <c r="C42" s="22" t="s">
        <v>44</v>
      </c>
      <c r="D42" s="22" t="s">
        <v>239</v>
      </c>
      <c r="E42" s="35">
        <v>32065</v>
      </c>
      <c r="F42" s="36">
        <f t="shared" si="14"/>
        <v>0</v>
      </c>
      <c r="G42" s="36">
        <v>25</v>
      </c>
      <c r="H42" s="37">
        <f t="shared" si="15"/>
        <v>920.2655</v>
      </c>
      <c r="I42" s="38">
        <f t="shared" si="16"/>
        <v>2276.615</v>
      </c>
      <c r="J42" s="38">
        <f t="shared" si="17"/>
        <v>352.71500000000003</v>
      </c>
      <c r="K42" s="36">
        <f t="shared" si="18"/>
        <v>974.776</v>
      </c>
      <c r="L42" s="38">
        <f t="shared" si="19"/>
        <v>2273.4085</v>
      </c>
      <c r="M42" s="53">
        <v>0</v>
      </c>
      <c r="N42" s="40">
        <f t="shared" si="9"/>
        <v>6797.780000000001</v>
      </c>
      <c r="O42" s="37">
        <f t="shared" si="10"/>
        <v>1920.0414999999998</v>
      </c>
      <c r="P42" s="41">
        <f t="shared" si="11"/>
        <v>4902.7384999999995</v>
      </c>
      <c r="Q42" s="39"/>
      <c r="R42" s="1">
        <f t="shared" si="20"/>
        <v>30169.958499999997</v>
      </c>
      <c r="S42" s="42">
        <f t="shared" si="21"/>
        <v>-54180.49800000002</v>
      </c>
      <c r="T42" s="43"/>
      <c r="U42" s="36">
        <f t="shared" si="22"/>
        <v>0</v>
      </c>
      <c r="V42" s="44"/>
      <c r="W42" s="62">
        <f t="shared" si="12"/>
        <v>30144.9585</v>
      </c>
    </row>
    <row r="43" spans="1:23" ht="11.25">
      <c r="A43" s="61" t="s">
        <v>147</v>
      </c>
      <c r="B43" s="22" t="s">
        <v>87</v>
      </c>
      <c r="C43" s="22" t="s">
        <v>57</v>
      </c>
      <c r="D43" s="22" t="s">
        <v>240</v>
      </c>
      <c r="E43" s="35">
        <v>22287</v>
      </c>
      <c r="F43" s="36">
        <f t="shared" si="14"/>
        <v>0</v>
      </c>
      <c r="G43" s="36">
        <v>25</v>
      </c>
      <c r="H43" s="37">
        <f t="shared" si="15"/>
        <v>639.6369</v>
      </c>
      <c r="I43" s="38">
        <f t="shared" si="16"/>
        <v>1582.377</v>
      </c>
      <c r="J43" s="38">
        <f t="shared" si="17"/>
        <v>245.157</v>
      </c>
      <c r="K43" s="36">
        <f t="shared" si="18"/>
        <v>677.5248</v>
      </c>
      <c r="L43" s="38">
        <f t="shared" si="19"/>
        <v>1580.1483</v>
      </c>
      <c r="M43" s="53">
        <v>0</v>
      </c>
      <c r="N43" s="40">
        <f t="shared" si="9"/>
        <v>4724.844</v>
      </c>
      <c r="O43" s="37">
        <f t="shared" si="10"/>
        <v>1342.1617</v>
      </c>
      <c r="P43" s="41">
        <f t="shared" si="11"/>
        <v>3407.6823</v>
      </c>
      <c r="Q43" s="39"/>
      <c r="R43" s="1">
        <f t="shared" si="20"/>
        <v>20969.8383</v>
      </c>
      <c r="S43" s="42">
        <f t="shared" si="21"/>
        <v>-164581.94040000002</v>
      </c>
      <c r="T43" s="43"/>
      <c r="U43" s="36">
        <f t="shared" si="22"/>
        <v>0</v>
      </c>
      <c r="V43" s="44"/>
      <c r="W43" s="62">
        <f t="shared" si="12"/>
        <v>20944.8383</v>
      </c>
    </row>
    <row r="44" spans="1:23" ht="11.25">
      <c r="A44" s="61" t="s">
        <v>148</v>
      </c>
      <c r="B44" s="22" t="s">
        <v>89</v>
      </c>
      <c r="C44" s="22" t="s">
        <v>36</v>
      </c>
      <c r="D44" s="22" t="s">
        <v>242</v>
      </c>
      <c r="E44" s="35">
        <v>15059</v>
      </c>
      <c r="F44" s="36">
        <f t="shared" si="14"/>
        <v>0</v>
      </c>
      <c r="G44" s="36">
        <v>25</v>
      </c>
      <c r="H44" s="37">
        <f t="shared" si="15"/>
        <v>432.1933</v>
      </c>
      <c r="I44" s="38">
        <f t="shared" si="16"/>
        <v>1069.1889999999999</v>
      </c>
      <c r="J44" s="38">
        <f t="shared" si="17"/>
        <v>165.64900000000003</v>
      </c>
      <c r="K44" s="36">
        <f t="shared" si="18"/>
        <v>457.7936</v>
      </c>
      <c r="L44" s="38">
        <f t="shared" si="19"/>
        <v>1067.6831</v>
      </c>
      <c r="M44" s="53">
        <v>0</v>
      </c>
      <c r="N44" s="40">
        <f t="shared" si="9"/>
        <v>3192.508</v>
      </c>
      <c r="O44" s="37">
        <f t="shared" si="10"/>
        <v>914.9869000000001</v>
      </c>
      <c r="P44" s="41">
        <f t="shared" si="11"/>
        <v>2302.5211</v>
      </c>
      <c r="Q44" s="39"/>
      <c r="R44" s="1">
        <f t="shared" si="20"/>
        <v>14169.013099999998</v>
      </c>
      <c r="S44" s="42">
        <f t="shared" si="21"/>
        <v>-246191.8428</v>
      </c>
      <c r="T44" s="43"/>
      <c r="U44" s="36">
        <f t="shared" si="22"/>
        <v>0</v>
      </c>
      <c r="V44" s="44"/>
      <c r="W44" s="62">
        <f t="shared" si="12"/>
        <v>14144.0131</v>
      </c>
    </row>
    <row r="45" spans="1:23" ht="11.25">
      <c r="A45" s="61" t="s">
        <v>149</v>
      </c>
      <c r="B45" s="22" t="s">
        <v>87</v>
      </c>
      <c r="C45" s="22" t="s">
        <v>45</v>
      </c>
      <c r="D45" s="22" t="s">
        <v>239</v>
      </c>
      <c r="E45" s="35">
        <v>39153</v>
      </c>
      <c r="F45" s="36">
        <f t="shared" si="14"/>
        <v>323.10865500000074</v>
      </c>
      <c r="G45" s="36">
        <v>25</v>
      </c>
      <c r="H45" s="37">
        <f t="shared" si="15"/>
        <v>1123.6911</v>
      </c>
      <c r="I45" s="38">
        <f t="shared" si="16"/>
        <v>2779.863</v>
      </c>
      <c r="J45" s="38">
        <f t="shared" si="17"/>
        <v>430.68300000000005</v>
      </c>
      <c r="K45" s="36">
        <f t="shared" si="18"/>
        <v>1190.2512</v>
      </c>
      <c r="L45" s="38">
        <f t="shared" si="19"/>
        <v>2775.9477</v>
      </c>
      <c r="M45" s="53">
        <v>0</v>
      </c>
      <c r="N45" s="40">
        <f t="shared" si="9"/>
        <v>8300.436</v>
      </c>
      <c r="O45" s="37">
        <f t="shared" si="10"/>
        <v>2662.0509550000006</v>
      </c>
      <c r="P45" s="41">
        <f t="shared" si="11"/>
        <v>5986.4937</v>
      </c>
      <c r="Q45" s="39"/>
      <c r="R45" s="1">
        <f t="shared" si="20"/>
        <v>36839.057700000005</v>
      </c>
      <c r="S45" s="42">
        <f t="shared" si="21"/>
        <v>25848.692400000058</v>
      </c>
      <c r="T45" s="43"/>
      <c r="U45" s="36">
        <f t="shared" si="22"/>
        <v>323.10865500000074</v>
      </c>
      <c r="V45" s="44"/>
      <c r="W45" s="62">
        <f t="shared" si="12"/>
        <v>36167.84039</v>
      </c>
    </row>
    <row r="46" spans="1:23" ht="11.25">
      <c r="A46" s="61" t="s">
        <v>150</v>
      </c>
      <c r="B46" s="22" t="s">
        <v>87</v>
      </c>
      <c r="C46" s="22" t="s">
        <v>57</v>
      </c>
      <c r="D46" s="22" t="s">
        <v>240</v>
      </c>
      <c r="E46" s="35">
        <v>27132</v>
      </c>
      <c r="F46" s="36">
        <f t="shared" si="14"/>
        <v>0</v>
      </c>
      <c r="G46" s="36">
        <v>25</v>
      </c>
      <c r="H46" s="37">
        <f t="shared" si="15"/>
        <v>778.6884</v>
      </c>
      <c r="I46" s="38">
        <f t="shared" si="16"/>
        <v>1926.3719999999998</v>
      </c>
      <c r="J46" s="38">
        <f t="shared" si="17"/>
        <v>298.45200000000006</v>
      </c>
      <c r="K46" s="36">
        <f t="shared" si="18"/>
        <v>824.8128</v>
      </c>
      <c r="L46" s="38">
        <f t="shared" si="19"/>
        <v>1923.6588000000002</v>
      </c>
      <c r="M46" s="53">
        <v>1031.62</v>
      </c>
      <c r="N46" s="40">
        <f t="shared" si="9"/>
        <v>6783.604</v>
      </c>
      <c r="O46" s="37">
        <f t="shared" si="10"/>
        <v>2660.1212</v>
      </c>
      <c r="P46" s="41">
        <f t="shared" si="11"/>
        <v>4148.4828</v>
      </c>
      <c r="Q46" s="39"/>
      <c r="R46" s="1">
        <f t="shared" si="20"/>
        <v>24496.878800000002</v>
      </c>
      <c r="S46" s="42">
        <f t="shared" si="21"/>
        <v>-122257.45439999999</v>
      </c>
      <c r="T46" s="43"/>
      <c r="U46" s="36">
        <f t="shared" si="22"/>
        <v>0</v>
      </c>
      <c r="V46" s="44"/>
      <c r="W46" s="62">
        <f t="shared" si="12"/>
        <v>24471.8788</v>
      </c>
    </row>
    <row r="47" spans="1:23" ht="11.25">
      <c r="A47" s="61" t="s">
        <v>151</v>
      </c>
      <c r="B47" s="22" t="s">
        <v>87</v>
      </c>
      <c r="C47" s="22" t="s">
        <v>57</v>
      </c>
      <c r="D47" s="22" t="s">
        <v>240</v>
      </c>
      <c r="E47" s="35">
        <v>27132</v>
      </c>
      <c r="F47" s="36">
        <f t="shared" si="14"/>
        <v>0</v>
      </c>
      <c r="G47" s="36">
        <v>25</v>
      </c>
      <c r="H47" s="37">
        <f t="shared" si="15"/>
        <v>778.6884</v>
      </c>
      <c r="I47" s="38">
        <f t="shared" si="16"/>
        <v>1926.3719999999998</v>
      </c>
      <c r="J47" s="38">
        <f t="shared" si="17"/>
        <v>298.45200000000006</v>
      </c>
      <c r="K47" s="36">
        <f t="shared" si="18"/>
        <v>824.8128</v>
      </c>
      <c r="L47" s="38">
        <f t="shared" si="19"/>
        <v>1923.6588000000002</v>
      </c>
      <c r="M47" s="53">
        <v>0</v>
      </c>
      <c r="N47" s="40">
        <f t="shared" si="9"/>
        <v>5751.984</v>
      </c>
      <c r="O47" s="37">
        <f t="shared" si="10"/>
        <v>1628.5012000000002</v>
      </c>
      <c r="P47" s="41">
        <f t="shared" si="11"/>
        <v>4148.4828</v>
      </c>
      <c r="Q47" s="39"/>
      <c r="R47" s="1">
        <f t="shared" si="20"/>
        <v>25528.4988</v>
      </c>
      <c r="S47" s="42">
        <f t="shared" si="21"/>
        <v>-109878.01439999999</v>
      </c>
      <c r="T47" s="43"/>
      <c r="U47" s="36">
        <f t="shared" si="22"/>
        <v>0</v>
      </c>
      <c r="V47" s="44"/>
      <c r="W47" s="62">
        <f t="shared" si="12"/>
        <v>25503.4988</v>
      </c>
    </row>
    <row r="48" spans="1:23" ht="11.25">
      <c r="A48" s="61" t="s">
        <v>152</v>
      </c>
      <c r="B48" s="22" t="s">
        <v>87</v>
      </c>
      <c r="C48" s="22" t="s">
        <v>57</v>
      </c>
      <c r="D48" s="22" t="s">
        <v>239</v>
      </c>
      <c r="E48" s="35">
        <v>20706</v>
      </c>
      <c r="F48" s="36">
        <f t="shared" si="14"/>
        <v>0</v>
      </c>
      <c r="G48" s="36">
        <v>25</v>
      </c>
      <c r="H48" s="37">
        <f t="shared" si="15"/>
        <v>594.2622</v>
      </c>
      <c r="I48" s="38">
        <f t="shared" si="16"/>
        <v>1470.126</v>
      </c>
      <c r="J48" s="38">
        <f t="shared" si="17"/>
        <v>227.76600000000002</v>
      </c>
      <c r="K48" s="36">
        <f t="shared" si="18"/>
        <v>629.4624</v>
      </c>
      <c r="L48" s="38">
        <f t="shared" si="19"/>
        <v>1468.0554000000002</v>
      </c>
      <c r="M48" s="53">
        <v>0</v>
      </c>
      <c r="N48" s="40">
        <f t="shared" si="9"/>
        <v>4389.6720000000005</v>
      </c>
      <c r="O48" s="37">
        <f t="shared" si="10"/>
        <v>1248.7246</v>
      </c>
      <c r="P48" s="41">
        <f t="shared" si="11"/>
        <v>3165.9474</v>
      </c>
      <c r="Q48" s="39"/>
      <c r="R48" s="1">
        <f t="shared" si="20"/>
        <v>19482.2754</v>
      </c>
      <c r="S48" s="42">
        <f t="shared" si="21"/>
        <v>-182432.69520000002</v>
      </c>
      <c r="T48" s="43"/>
      <c r="U48" s="36">
        <f t="shared" si="22"/>
        <v>0</v>
      </c>
      <c r="V48" s="44"/>
      <c r="W48" s="62">
        <f t="shared" si="12"/>
        <v>19457.2754</v>
      </c>
    </row>
    <row r="49" spans="1:23" ht="11.25">
      <c r="A49" s="61" t="s">
        <v>153</v>
      </c>
      <c r="B49" s="22" t="s">
        <v>87</v>
      </c>
      <c r="C49" s="22" t="s">
        <v>57</v>
      </c>
      <c r="D49" s="22" t="s">
        <v>240</v>
      </c>
      <c r="E49" s="35">
        <v>20706</v>
      </c>
      <c r="F49" s="36">
        <f t="shared" si="14"/>
        <v>0</v>
      </c>
      <c r="G49" s="36">
        <v>25</v>
      </c>
      <c r="H49" s="37">
        <f t="shared" si="15"/>
        <v>594.2622</v>
      </c>
      <c r="I49" s="38">
        <f t="shared" si="16"/>
        <v>1470.126</v>
      </c>
      <c r="J49" s="38">
        <f t="shared" si="17"/>
        <v>227.76600000000002</v>
      </c>
      <c r="K49" s="36">
        <f t="shared" si="18"/>
        <v>629.4624</v>
      </c>
      <c r="L49" s="38">
        <f t="shared" si="19"/>
        <v>1468.0554000000002</v>
      </c>
      <c r="M49" s="53">
        <v>1031.62</v>
      </c>
      <c r="N49" s="40">
        <f t="shared" si="9"/>
        <v>5421.292</v>
      </c>
      <c r="O49" s="37">
        <f t="shared" si="10"/>
        <v>2280.3446</v>
      </c>
      <c r="P49" s="41">
        <f t="shared" si="11"/>
        <v>3165.9474</v>
      </c>
      <c r="Q49" s="39"/>
      <c r="R49" s="1">
        <f t="shared" si="20"/>
        <v>18450.6554</v>
      </c>
      <c r="S49" s="42">
        <f t="shared" si="21"/>
        <v>-194812.13520000002</v>
      </c>
      <c r="T49" s="43"/>
      <c r="U49" s="36">
        <f t="shared" si="22"/>
        <v>0</v>
      </c>
      <c r="V49" s="44"/>
      <c r="W49" s="62">
        <f t="shared" si="12"/>
        <v>18425.6554</v>
      </c>
    </row>
    <row r="50" spans="1:23" ht="11.25">
      <c r="A50" s="61" t="s">
        <v>154</v>
      </c>
      <c r="B50" s="22" t="s">
        <v>85</v>
      </c>
      <c r="C50" s="22" t="s">
        <v>30</v>
      </c>
      <c r="D50" s="22" t="s">
        <v>239</v>
      </c>
      <c r="E50" s="35">
        <v>24093</v>
      </c>
      <c r="F50" s="36">
        <f t="shared" si="14"/>
        <v>0</v>
      </c>
      <c r="G50" s="36">
        <v>25</v>
      </c>
      <c r="H50" s="37">
        <f t="shared" si="15"/>
        <v>691.4691</v>
      </c>
      <c r="I50" s="38">
        <f t="shared" si="16"/>
        <v>1710.6029999999998</v>
      </c>
      <c r="J50" s="38">
        <f t="shared" si="17"/>
        <v>265.023</v>
      </c>
      <c r="K50" s="36">
        <f t="shared" si="18"/>
        <v>732.4272</v>
      </c>
      <c r="L50" s="38">
        <f t="shared" si="19"/>
        <v>1708.1937</v>
      </c>
      <c r="M50" s="53">
        <v>0</v>
      </c>
      <c r="N50" s="40">
        <f t="shared" si="9"/>
        <v>5107.716</v>
      </c>
      <c r="O50" s="37">
        <f t="shared" si="10"/>
        <v>1448.8962999999999</v>
      </c>
      <c r="P50" s="41">
        <f t="shared" si="11"/>
        <v>3683.8197</v>
      </c>
      <c r="Q50" s="39"/>
      <c r="R50" s="1">
        <f t="shared" si="20"/>
        <v>22669.103700000003</v>
      </c>
      <c r="S50" s="42">
        <f t="shared" si="21"/>
        <v>-144190.75559999997</v>
      </c>
      <c r="T50" s="43"/>
      <c r="U50" s="36">
        <f t="shared" si="22"/>
        <v>0</v>
      </c>
      <c r="V50" s="44"/>
      <c r="W50" s="62">
        <f t="shared" si="12"/>
        <v>22644.1037</v>
      </c>
    </row>
    <row r="51" spans="1:23" ht="11.25">
      <c r="A51" s="61" t="s">
        <v>155</v>
      </c>
      <c r="B51" s="22" t="s">
        <v>87</v>
      </c>
      <c r="C51" s="22" t="s">
        <v>36</v>
      </c>
      <c r="D51" s="22" t="s">
        <v>242</v>
      </c>
      <c r="E51" s="35">
        <v>22085</v>
      </c>
      <c r="F51" s="36">
        <f t="shared" si="14"/>
        <v>0</v>
      </c>
      <c r="G51" s="36">
        <v>25</v>
      </c>
      <c r="H51" s="37">
        <f t="shared" si="15"/>
        <v>633.8395</v>
      </c>
      <c r="I51" s="38">
        <f t="shared" si="16"/>
        <v>1568.0349999999999</v>
      </c>
      <c r="J51" s="38">
        <f t="shared" si="17"/>
        <v>242.93500000000003</v>
      </c>
      <c r="K51" s="36">
        <f t="shared" si="18"/>
        <v>671.384</v>
      </c>
      <c r="L51" s="38">
        <f t="shared" si="19"/>
        <v>1565.8265000000001</v>
      </c>
      <c r="M51" s="53">
        <v>1031.62</v>
      </c>
      <c r="N51" s="40">
        <f t="shared" si="9"/>
        <v>5713.64</v>
      </c>
      <c r="O51" s="37">
        <f t="shared" si="10"/>
        <v>2361.8435</v>
      </c>
      <c r="P51" s="41">
        <f t="shared" si="11"/>
        <v>3376.7965</v>
      </c>
      <c r="Q51" s="39"/>
      <c r="R51" s="1">
        <f t="shared" si="20"/>
        <v>19748.1565</v>
      </c>
      <c r="S51" s="42">
        <f t="shared" si="21"/>
        <v>-179242.12199999997</v>
      </c>
      <c r="T51" s="43"/>
      <c r="U51" s="36">
        <f t="shared" si="22"/>
        <v>0</v>
      </c>
      <c r="V51" s="44"/>
      <c r="W51" s="62">
        <f t="shared" si="12"/>
        <v>19723.1565</v>
      </c>
    </row>
    <row r="52" spans="1:23" ht="11.25">
      <c r="A52" s="61" t="s">
        <v>156</v>
      </c>
      <c r="B52" s="22" t="s">
        <v>87</v>
      </c>
      <c r="C52" s="22" t="s">
        <v>46</v>
      </c>
      <c r="D52" s="22" t="s">
        <v>242</v>
      </c>
      <c r="E52" s="35">
        <v>24093</v>
      </c>
      <c r="F52" s="36">
        <f t="shared" si="14"/>
        <v>0</v>
      </c>
      <c r="G52" s="36">
        <v>25</v>
      </c>
      <c r="H52" s="37">
        <f t="shared" si="15"/>
        <v>691.4691</v>
      </c>
      <c r="I52" s="38">
        <f t="shared" si="16"/>
        <v>1710.6029999999998</v>
      </c>
      <c r="J52" s="38">
        <f t="shared" si="17"/>
        <v>265.023</v>
      </c>
      <c r="K52" s="36">
        <f t="shared" si="18"/>
        <v>732.4272</v>
      </c>
      <c r="L52" s="38">
        <f t="shared" si="19"/>
        <v>1708.1937</v>
      </c>
      <c r="M52" s="53">
        <v>0</v>
      </c>
      <c r="N52" s="40">
        <f t="shared" si="9"/>
        <v>5107.716</v>
      </c>
      <c r="O52" s="37">
        <f t="shared" si="10"/>
        <v>1448.8962999999999</v>
      </c>
      <c r="P52" s="41">
        <f t="shared" si="11"/>
        <v>3683.8197</v>
      </c>
      <c r="Q52" s="39"/>
      <c r="R52" s="1">
        <f t="shared" si="20"/>
        <v>22669.103700000003</v>
      </c>
      <c r="S52" s="42">
        <f t="shared" si="21"/>
        <v>-144190.75559999997</v>
      </c>
      <c r="T52" s="43"/>
      <c r="U52" s="36">
        <f t="shared" si="22"/>
        <v>0</v>
      </c>
      <c r="V52" s="44"/>
      <c r="W52" s="62">
        <f t="shared" si="12"/>
        <v>22644.1037</v>
      </c>
    </row>
    <row r="53" spans="1:23" ht="11.25">
      <c r="A53" s="61" t="s">
        <v>157</v>
      </c>
      <c r="B53" s="22" t="s">
        <v>87</v>
      </c>
      <c r="C53" s="22" t="s">
        <v>57</v>
      </c>
      <c r="D53" s="22" t="s">
        <v>239</v>
      </c>
      <c r="E53" s="35">
        <v>20706</v>
      </c>
      <c r="F53" s="36">
        <f t="shared" si="14"/>
        <v>0</v>
      </c>
      <c r="G53" s="36">
        <v>25</v>
      </c>
      <c r="H53" s="37">
        <f t="shared" si="15"/>
        <v>594.2622</v>
      </c>
      <c r="I53" s="38">
        <f t="shared" si="16"/>
        <v>1470.126</v>
      </c>
      <c r="J53" s="38">
        <f t="shared" si="17"/>
        <v>227.76600000000002</v>
      </c>
      <c r="K53" s="36">
        <f t="shared" si="18"/>
        <v>629.4624</v>
      </c>
      <c r="L53" s="38">
        <f t="shared" si="19"/>
        <v>1468.0554000000002</v>
      </c>
      <c r="M53" s="53">
        <v>0</v>
      </c>
      <c r="N53" s="40">
        <f t="shared" si="9"/>
        <v>4389.6720000000005</v>
      </c>
      <c r="O53" s="37">
        <f t="shared" si="10"/>
        <v>1248.7246</v>
      </c>
      <c r="P53" s="41">
        <f t="shared" si="11"/>
        <v>3165.9474</v>
      </c>
      <c r="Q53" s="39"/>
      <c r="R53" s="1">
        <f t="shared" si="20"/>
        <v>19482.2754</v>
      </c>
      <c r="S53" s="42">
        <f t="shared" si="21"/>
        <v>-182432.69520000002</v>
      </c>
      <c r="T53" s="43"/>
      <c r="U53" s="36">
        <f t="shared" si="22"/>
        <v>0</v>
      </c>
      <c r="V53" s="44"/>
      <c r="W53" s="62">
        <f t="shared" si="12"/>
        <v>19457.2754</v>
      </c>
    </row>
    <row r="54" spans="1:23" ht="11.25">
      <c r="A54" s="61" t="s">
        <v>158</v>
      </c>
      <c r="B54" s="22" t="s">
        <v>87</v>
      </c>
      <c r="C54" s="22" t="s">
        <v>57</v>
      </c>
      <c r="D54" s="22" t="s">
        <v>240</v>
      </c>
      <c r="E54" s="35">
        <v>20706</v>
      </c>
      <c r="F54" s="36">
        <f t="shared" si="14"/>
        <v>0</v>
      </c>
      <c r="G54" s="36">
        <v>25</v>
      </c>
      <c r="H54" s="37">
        <f t="shared" si="15"/>
        <v>594.2622</v>
      </c>
      <c r="I54" s="38">
        <f t="shared" si="16"/>
        <v>1470.126</v>
      </c>
      <c r="J54" s="38">
        <f t="shared" si="17"/>
        <v>227.76600000000002</v>
      </c>
      <c r="K54" s="36">
        <f t="shared" si="18"/>
        <v>629.4624</v>
      </c>
      <c r="L54" s="38">
        <f t="shared" si="19"/>
        <v>1468.0554000000002</v>
      </c>
      <c r="M54" s="53">
        <v>0</v>
      </c>
      <c r="N54" s="40">
        <f t="shared" si="9"/>
        <v>4389.6720000000005</v>
      </c>
      <c r="O54" s="37">
        <f t="shared" si="10"/>
        <v>1248.7246</v>
      </c>
      <c r="P54" s="41">
        <f t="shared" si="11"/>
        <v>3165.9474</v>
      </c>
      <c r="Q54" s="39"/>
      <c r="R54" s="1">
        <f t="shared" si="20"/>
        <v>19482.2754</v>
      </c>
      <c r="S54" s="42">
        <f t="shared" si="21"/>
        <v>-182432.69520000002</v>
      </c>
      <c r="T54" s="43"/>
      <c r="U54" s="36">
        <f t="shared" si="22"/>
        <v>0</v>
      </c>
      <c r="V54" s="44"/>
      <c r="W54" s="62">
        <f t="shared" si="12"/>
        <v>19457.2754</v>
      </c>
    </row>
    <row r="55" spans="1:23" ht="11.25">
      <c r="A55" s="61" t="s">
        <v>159</v>
      </c>
      <c r="B55" s="22" t="s">
        <v>87</v>
      </c>
      <c r="C55" s="22" t="s">
        <v>47</v>
      </c>
      <c r="D55" s="22" t="s">
        <v>242</v>
      </c>
      <c r="E55" s="35">
        <v>22085</v>
      </c>
      <c r="F55" s="36">
        <f t="shared" si="14"/>
        <v>0</v>
      </c>
      <c r="G55" s="36">
        <v>25</v>
      </c>
      <c r="H55" s="37">
        <f t="shared" si="15"/>
        <v>633.8395</v>
      </c>
      <c r="I55" s="38">
        <f t="shared" si="16"/>
        <v>1568.0349999999999</v>
      </c>
      <c r="J55" s="38">
        <f t="shared" si="17"/>
        <v>242.93500000000003</v>
      </c>
      <c r="K55" s="36">
        <f t="shared" si="18"/>
        <v>671.384</v>
      </c>
      <c r="L55" s="38">
        <f t="shared" si="19"/>
        <v>1565.8265000000001</v>
      </c>
      <c r="M55" s="53">
        <v>0</v>
      </c>
      <c r="N55" s="40">
        <f t="shared" si="9"/>
        <v>4682.02</v>
      </c>
      <c r="O55" s="37">
        <f t="shared" si="10"/>
        <v>1330.2235</v>
      </c>
      <c r="P55" s="41">
        <f t="shared" si="11"/>
        <v>3376.7965</v>
      </c>
      <c r="Q55" s="39"/>
      <c r="R55" s="1">
        <f t="shared" si="20"/>
        <v>20779.7765</v>
      </c>
      <c r="S55" s="42">
        <f t="shared" si="21"/>
        <v>-166862.682</v>
      </c>
      <c r="T55" s="43"/>
      <c r="U55" s="36">
        <f t="shared" si="22"/>
        <v>0</v>
      </c>
      <c r="V55" s="44"/>
      <c r="W55" s="62">
        <f t="shared" si="12"/>
        <v>20754.7765</v>
      </c>
    </row>
    <row r="56" spans="1:23" ht="11.25">
      <c r="A56" s="61" t="s">
        <v>160</v>
      </c>
      <c r="B56" s="22" t="s">
        <v>87</v>
      </c>
      <c r="C56" s="22" t="s">
        <v>57</v>
      </c>
      <c r="D56" s="22" t="s">
        <v>240</v>
      </c>
      <c r="E56" s="35">
        <v>20706</v>
      </c>
      <c r="F56" s="36">
        <f t="shared" si="14"/>
        <v>0</v>
      </c>
      <c r="G56" s="36">
        <v>25</v>
      </c>
      <c r="H56" s="37">
        <f t="shared" si="15"/>
        <v>594.2622</v>
      </c>
      <c r="I56" s="38">
        <f t="shared" si="16"/>
        <v>1470.126</v>
      </c>
      <c r="J56" s="38">
        <f t="shared" si="17"/>
        <v>227.76600000000002</v>
      </c>
      <c r="K56" s="36">
        <f t="shared" si="18"/>
        <v>629.4624</v>
      </c>
      <c r="L56" s="38">
        <f t="shared" si="19"/>
        <v>1468.0554000000002</v>
      </c>
      <c r="M56" s="53">
        <v>0</v>
      </c>
      <c r="N56" s="40">
        <f t="shared" si="9"/>
        <v>4389.6720000000005</v>
      </c>
      <c r="O56" s="37">
        <f t="shared" si="10"/>
        <v>1248.7246</v>
      </c>
      <c r="P56" s="41">
        <f t="shared" si="11"/>
        <v>3165.9474</v>
      </c>
      <c r="Q56" s="39"/>
      <c r="R56" s="1">
        <f t="shared" si="20"/>
        <v>19482.2754</v>
      </c>
      <c r="S56" s="42">
        <f t="shared" si="21"/>
        <v>-182432.69520000002</v>
      </c>
      <c r="T56" s="43"/>
      <c r="U56" s="36">
        <f t="shared" si="22"/>
        <v>0</v>
      </c>
      <c r="V56" s="44"/>
      <c r="W56" s="62">
        <f t="shared" si="12"/>
        <v>19457.2754</v>
      </c>
    </row>
    <row r="57" spans="1:23" ht="11.25">
      <c r="A57" s="61" t="s">
        <v>161</v>
      </c>
      <c r="B57" s="22" t="s">
        <v>87</v>
      </c>
      <c r="C57" s="22" t="s">
        <v>48</v>
      </c>
      <c r="D57" s="22" t="s">
        <v>242</v>
      </c>
      <c r="E57" s="35">
        <v>15730</v>
      </c>
      <c r="F57" s="36">
        <f t="shared" si="14"/>
        <v>0</v>
      </c>
      <c r="G57" s="36">
        <v>25</v>
      </c>
      <c r="H57" s="37">
        <f t="shared" si="15"/>
        <v>451.451</v>
      </c>
      <c r="I57" s="38">
        <f t="shared" si="16"/>
        <v>1116.83</v>
      </c>
      <c r="J57" s="38">
        <f t="shared" si="17"/>
        <v>173.03000000000003</v>
      </c>
      <c r="K57" s="36">
        <f t="shared" si="18"/>
        <v>478.192</v>
      </c>
      <c r="L57" s="38">
        <f t="shared" si="19"/>
        <v>1115.257</v>
      </c>
      <c r="M57" s="53">
        <v>0</v>
      </c>
      <c r="N57" s="40">
        <f t="shared" si="9"/>
        <v>3334.7599999999998</v>
      </c>
      <c r="O57" s="37">
        <f t="shared" si="10"/>
        <v>954.643</v>
      </c>
      <c r="P57" s="41">
        <f t="shared" si="11"/>
        <v>2405.117</v>
      </c>
      <c r="Q57" s="39"/>
      <c r="R57" s="1">
        <f t="shared" si="20"/>
        <v>14800.357</v>
      </c>
      <c r="S57" s="42">
        <f t="shared" si="21"/>
        <v>-238615.71600000001</v>
      </c>
      <c r="T57" s="43"/>
      <c r="U57" s="36">
        <f t="shared" si="22"/>
        <v>0</v>
      </c>
      <c r="V57" s="44"/>
      <c r="W57" s="62">
        <f t="shared" si="12"/>
        <v>14775.357</v>
      </c>
    </row>
    <row r="58" spans="1:23" ht="11.25">
      <c r="A58" s="61" t="s">
        <v>162</v>
      </c>
      <c r="B58" s="22" t="s">
        <v>87</v>
      </c>
      <c r="C58" s="22" t="s">
        <v>57</v>
      </c>
      <c r="D58" s="22" t="s">
        <v>239</v>
      </c>
      <c r="E58" s="35">
        <v>20706</v>
      </c>
      <c r="F58" s="36">
        <f aca="true" t="shared" si="23" ref="F58:F108">IF(AND(S58&lt;=0,AA$12&gt;0),0,IF(AND(S58&lt;=208109,$AA$12&gt;0),0.15*S58,IF(AND(S58&lt;=450903,$AA$12&gt;0),31216+(0.2*(S58-208109)),IF(AND(S58&gt;=450903,$AA$12&gt;0),79776+(0.25*(S58-450903)),IF(S58&lt;=624329,0.15*S58,IF(S58&lt;=867123,93649.35+(0.2*(S58-624329)),IF(S58&gt;867123,142208+(0.25*(S58-867123)))))))))/12</f>
        <v>0</v>
      </c>
      <c r="G58" s="36">
        <v>25</v>
      </c>
      <c r="H58" s="37">
        <f aca="true" t="shared" si="24" ref="H58:H88">IF((E58)&gt;=AA$10,(AA$10*2.87%),E58*2.87%)</f>
        <v>594.2622</v>
      </c>
      <c r="I58" s="38">
        <f aca="true" t="shared" si="25" ref="I58:I88">IF((E58)&gt;=AA$10,(AA$10*7.1%),E58*7.1%)</f>
        <v>1470.126</v>
      </c>
      <c r="J58" s="38">
        <f aca="true" t="shared" si="26" ref="J58:J88">IF((E58)&gt;=AA$11,(AA$11*1.1%),E58*1.1%)</f>
        <v>227.76600000000002</v>
      </c>
      <c r="K58" s="36">
        <f aca="true" t="shared" si="27" ref="K58:K88">IF((E58)&gt;=AA$9,(AA$9*3.04%),E58*3.04%)</f>
        <v>629.4624</v>
      </c>
      <c r="L58" s="38">
        <f aca="true" t="shared" si="28" ref="L58:L88">IF((E58)&gt;=AA$9,(AA$9*7.09%),E58*7.09%)</f>
        <v>1468.0554000000002</v>
      </c>
      <c r="M58" s="53">
        <v>0</v>
      </c>
      <c r="N58" s="40">
        <f t="shared" si="9"/>
        <v>4389.6720000000005</v>
      </c>
      <c r="O58" s="37">
        <f t="shared" si="10"/>
        <v>1248.7246</v>
      </c>
      <c r="P58" s="41">
        <f t="shared" si="11"/>
        <v>3165.9474</v>
      </c>
      <c r="Q58" s="39"/>
      <c r="R58" s="1">
        <f aca="true" t="shared" si="29" ref="R58:R88">E58-K58-H58-M58+Q58</f>
        <v>19482.2754</v>
      </c>
      <c r="S58" s="42">
        <f aca="true" t="shared" si="30" ref="S58:S88">(R58*12)-AA$12</f>
        <v>-182432.69520000002</v>
      </c>
      <c r="T58" s="43"/>
      <c r="U58" s="36">
        <f aca="true" t="shared" si="31" ref="U58:U88">F58-T58</f>
        <v>0</v>
      </c>
      <c r="V58" s="44"/>
      <c r="W58" s="62">
        <f t="shared" si="12"/>
        <v>19457.2754</v>
      </c>
    </row>
    <row r="59" spans="1:23" ht="11.25">
      <c r="A59" s="61" t="s">
        <v>163</v>
      </c>
      <c r="B59" s="22" t="s">
        <v>87</v>
      </c>
      <c r="C59" s="22" t="s">
        <v>57</v>
      </c>
      <c r="D59" s="22" t="s">
        <v>239</v>
      </c>
      <c r="E59" s="35">
        <v>20706</v>
      </c>
      <c r="F59" s="36">
        <f t="shared" si="23"/>
        <v>0</v>
      </c>
      <c r="G59" s="36">
        <v>25</v>
      </c>
      <c r="H59" s="37">
        <f t="shared" si="24"/>
        <v>594.2622</v>
      </c>
      <c r="I59" s="38">
        <f t="shared" si="25"/>
        <v>1470.126</v>
      </c>
      <c r="J59" s="38">
        <f t="shared" si="26"/>
        <v>227.76600000000002</v>
      </c>
      <c r="K59" s="36">
        <f t="shared" si="27"/>
        <v>629.4624</v>
      </c>
      <c r="L59" s="38">
        <f t="shared" si="28"/>
        <v>1468.0554000000002</v>
      </c>
      <c r="M59" s="53">
        <v>0</v>
      </c>
      <c r="N59" s="40">
        <f t="shared" si="9"/>
        <v>4389.6720000000005</v>
      </c>
      <c r="O59" s="37">
        <f t="shared" si="10"/>
        <v>1248.7246</v>
      </c>
      <c r="P59" s="41">
        <f t="shared" si="11"/>
        <v>3165.9474</v>
      </c>
      <c r="Q59" s="39"/>
      <c r="R59" s="1">
        <f t="shared" si="29"/>
        <v>19482.2754</v>
      </c>
      <c r="S59" s="42">
        <f t="shared" si="30"/>
        <v>-182432.69520000002</v>
      </c>
      <c r="T59" s="43"/>
      <c r="U59" s="36">
        <f t="shared" si="31"/>
        <v>0</v>
      </c>
      <c r="V59" s="44"/>
      <c r="W59" s="62">
        <f t="shared" si="12"/>
        <v>19457.2754</v>
      </c>
    </row>
    <row r="60" spans="1:23" ht="11.25">
      <c r="A60" s="61" t="s">
        <v>164</v>
      </c>
      <c r="B60" s="22" t="s">
        <v>87</v>
      </c>
      <c r="C60" s="22" t="s">
        <v>49</v>
      </c>
      <c r="D60" s="22" t="s">
        <v>242</v>
      </c>
      <c r="E60" s="35">
        <v>20078</v>
      </c>
      <c r="F60" s="36">
        <f t="shared" si="23"/>
        <v>0</v>
      </c>
      <c r="G60" s="36">
        <v>25</v>
      </c>
      <c r="H60" s="37">
        <f t="shared" si="24"/>
        <v>576.2386</v>
      </c>
      <c r="I60" s="38">
        <f t="shared" si="25"/>
        <v>1425.5379999999998</v>
      </c>
      <c r="J60" s="38">
        <f t="shared" si="26"/>
        <v>220.85800000000003</v>
      </c>
      <c r="K60" s="36">
        <f t="shared" si="27"/>
        <v>610.3712</v>
      </c>
      <c r="L60" s="38">
        <f t="shared" si="28"/>
        <v>1423.5302000000001</v>
      </c>
      <c r="M60" s="53">
        <v>0</v>
      </c>
      <c r="N60" s="40">
        <f t="shared" si="9"/>
        <v>4256.536</v>
      </c>
      <c r="O60" s="37">
        <f t="shared" si="10"/>
        <v>1211.6098000000002</v>
      </c>
      <c r="P60" s="41">
        <f t="shared" si="11"/>
        <v>3069.9262</v>
      </c>
      <c r="Q60" s="39"/>
      <c r="R60" s="1">
        <f t="shared" si="29"/>
        <v>18891.390199999998</v>
      </c>
      <c r="S60" s="42">
        <f t="shared" si="30"/>
        <v>-189523.3176</v>
      </c>
      <c r="T60" s="43"/>
      <c r="U60" s="36">
        <f t="shared" si="31"/>
        <v>0</v>
      </c>
      <c r="V60" s="44"/>
      <c r="W60" s="62">
        <f t="shared" si="12"/>
        <v>18866.3902</v>
      </c>
    </row>
    <row r="61" spans="1:23" ht="11.25">
      <c r="A61" s="61" t="s">
        <v>165</v>
      </c>
      <c r="B61" s="22" t="s">
        <v>87</v>
      </c>
      <c r="C61" s="22" t="s">
        <v>57</v>
      </c>
      <c r="D61" s="22" t="s">
        <v>239</v>
      </c>
      <c r="E61" s="35">
        <v>20706</v>
      </c>
      <c r="F61" s="36">
        <f t="shared" si="23"/>
        <v>0</v>
      </c>
      <c r="G61" s="36">
        <v>25</v>
      </c>
      <c r="H61" s="37">
        <f t="shared" si="24"/>
        <v>594.2622</v>
      </c>
      <c r="I61" s="38">
        <f t="shared" si="25"/>
        <v>1470.126</v>
      </c>
      <c r="J61" s="38">
        <f t="shared" si="26"/>
        <v>227.76600000000002</v>
      </c>
      <c r="K61" s="36">
        <f t="shared" si="27"/>
        <v>629.4624</v>
      </c>
      <c r="L61" s="38">
        <f t="shared" si="28"/>
        <v>1468.0554000000002</v>
      </c>
      <c r="M61" s="53">
        <v>0</v>
      </c>
      <c r="N61" s="40">
        <f t="shared" si="9"/>
        <v>4389.6720000000005</v>
      </c>
      <c r="O61" s="37">
        <f t="shared" si="10"/>
        <v>1248.7246</v>
      </c>
      <c r="P61" s="41">
        <f t="shared" si="11"/>
        <v>3165.9474</v>
      </c>
      <c r="Q61" s="39"/>
      <c r="R61" s="1">
        <f t="shared" si="29"/>
        <v>19482.2754</v>
      </c>
      <c r="S61" s="42">
        <f t="shared" si="30"/>
        <v>-182432.69520000002</v>
      </c>
      <c r="T61" s="43"/>
      <c r="U61" s="36">
        <f t="shared" si="31"/>
        <v>0</v>
      </c>
      <c r="V61" s="44"/>
      <c r="W61" s="62">
        <f t="shared" si="12"/>
        <v>19457.2754</v>
      </c>
    </row>
    <row r="62" spans="1:23" ht="11.25">
      <c r="A62" s="61" t="s">
        <v>166</v>
      </c>
      <c r="B62" s="22" t="s">
        <v>87</v>
      </c>
      <c r="C62" s="22" t="s">
        <v>50</v>
      </c>
      <c r="D62" s="22" t="s">
        <v>239</v>
      </c>
      <c r="E62" s="35">
        <v>32065</v>
      </c>
      <c r="F62" s="36">
        <f t="shared" si="23"/>
        <v>0</v>
      </c>
      <c r="G62" s="36">
        <v>25</v>
      </c>
      <c r="H62" s="37">
        <f t="shared" si="24"/>
        <v>920.2655</v>
      </c>
      <c r="I62" s="38">
        <f t="shared" si="25"/>
        <v>2276.615</v>
      </c>
      <c r="J62" s="38">
        <f t="shared" si="26"/>
        <v>352.71500000000003</v>
      </c>
      <c r="K62" s="36">
        <f t="shared" si="27"/>
        <v>974.776</v>
      </c>
      <c r="L62" s="38">
        <f t="shared" si="28"/>
        <v>2273.4085</v>
      </c>
      <c r="M62" s="53">
        <v>0</v>
      </c>
      <c r="N62" s="40">
        <f t="shared" si="9"/>
        <v>6797.780000000001</v>
      </c>
      <c r="O62" s="37">
        <f t="shared" si="10"/>
        <v>1920.0414999999998</v>
      </c>
      <c r="P62" s="41">
        <f t="shared" si="11"/>
        <v>4902.7384999999995</v>
      </c>
      <c r="Q62" s="39"/>
      <c r="R62" s="1">
        <f t="shared" si="29"/>
        <v>30169.958499999997</v>
      </c>
      <c r="S62" s="42">
        <f t="shared" si="30"/>
        <v>-54180.49800000002</v>
      </c>
      <c r="T62" s="43"/>
      <c r="U62" s="36">
        <f t="shared" si="31"/>
        <v>0</v>
      </c>
      <c r="V62" s="44"/>
      <c r="W62" s="62">
        <f t="shared" si="12"/>
        <v>30144.9585</v>
      </c>
    </row>
    <row r="63" spans="1:23" ht="11.25">
      <c r="A63" s="61" t="s">
        <v>167</v>
      </c>
      <c r="B63" s="22" t="s">
        <v>87</v>
      </c>
      <c r="C63" s="22" t="s">
        <v>36</v>
      </c>
      <c r="D63" s="22" t="s">
        <v>242</v>
      </c>
      <c r="E63" s="35">
        <v>16940</v>
      </c>
      <c r="F63" s="36">
        <f t="shared" si="23"/>
        <v>0</v>
      </c>
      <c r="G63" s="36">
        <v>25</v>
      </c>
      <c r="H63" s="37">
        <f t="shared" si="24"/>
        <v>486.178</v>
      </c>
      <c r="I63" s="38">
        <f t="shared" si="25"/>
        <v>1202.7399999999998</v>
      </c>
      <c r="J63" s="38">
        <f t="shared" si="26"/>
        <v>186.34000000000003</v>
      </c>
      <c r="K63" s="36">
        <f t="shared" si="27"/>
        <v>514.976</v>
      </c>
      <c r="L63" s="38">
        <f t="shared" si="28"/>
        <v>1201.046</v>
      </c>
      <c r="M63" s="53">
        <v>0</v>
      </c>
      <c r="N63" s="40">
        <f t="shared" si="9"/>
        <v>3591.2799999999997</v>
      </c>
      <c r="O63" s="37">
        <f t="shared" si="10"/>
        <v>1026.154</v>
      </c>
      <c r="P63" s="41">
        <f t="shared" si="11"/>
        <v>2590.126</v>
      </c>
      <c r="Q63" s="39"/>
      <c r="R63" s="1">
        <f t="shared" si="29"/>
        <v>15938.846000000001</v>
      </c>
      <c r="S63" s="42">
        <f t="shared" si="30"/>
        <v>-224953.848</v>
      </c>
      <c r="T63" s="43"/>
      <c r="U63" s="36">
        <f t="shared" si="31"/>
        <v>0</v>
      </c>
      <c r="V63" s="44"/>
      <c r="W63" s="62">
        <f t="shared" si="12"/>
        <v>15913.846</v>
      </c>
    </row>
    <row r="64" spans="1:23" ht="11.25">
      <c r="A64" s="61" t="s">
        <v>168</v>
      </c>
      <c r="B64" s="22" t="s">
        <v>85</v>
      </c>
      <c r="C64" s="22" t="s">
        <v>51</v>
      </c>
      <c r="D64" s="22" t="s">
        <v>240</v>
      </c>
      <c r="E64" s="35">
        <v>44365</v>
      </c>
      <c r="F64" s="36">
        <f t="shared" si="23"/>
        <v>903.961275</v>
      </c>
      <c r="G64" s="36">
        <v>25</v>
      </c>
      <c r="H64" s="37">
        <f t="shared" si="24"/>
        <v>1273.2755</v>
      </c>
      <c r="I64" s="38">
        <f t="shared" si="25"/>
        <v>3149.9149999999995</v>
      </c>
      <c r="J64" s="38">
        <f t="shared" si="26"/>
        <v>488.01500000000004</v>
      </c>
      <c r="K64" s="36">
        <f t="shared" si="27"/>
        <v>1348.696</v>
      </c>
      <c r="L64" s="38">
        <f t="shared" si="28"/>
        <v>3145.4785</v>
      </c>
      <c r="M64" s="53">
        <v>1031.62</v>
      </c>
      <c r="N64" s="40">
        <f t="shared" si="9"/>
        <v>10437</v>
      </c>
      <c r="O64" s="37">
        <f t="shared" si="10"/>
        <v>4582.552775</v>
      </c>
      <c r="P64" s="41">
        <f t="shared" si="11"/>
        <v>6783.4085</v>
      </c>
      <c r="Q64" s="39"/>
      <c r="R64" s="1">
        <f t="shared" si="29"/>
        <v>40711.4085</v>
      </c>
      <c r="S64" s="42">
        <f t="shared" si="30"/>
        <v>72316.902</v>
      </c>
      <c r="T64" s="43"/>
      <c r="U64" s="36">
        <f t="shared" si="31"/>
        <v>903.961275</v>
      </c>
      <c r="V64" s="44"/>
      <c r="W64" s="62">
        <f t="shared" si="12"/>
        <v>38878.48595</v>
      </c>
    </row>
    <row r="65" spans="1:23" ht="11.25">
      <c r="A65" s="61" t="s">
        <v>169</v>
      </c>
      <c r="B65" s="22" t="s">
        <v>87</v>
      </c>
      <c r="C65" s="22" t="s">
        <v>57</v>
      </c>
      <c r="D65" s="22" t="s">
        <v>239</v>
      </c>
      <c r="E65" s="35">
        <v>20706</v>
      </c>
      <c r="F65" s="36">
        <f t="shared" si="23"/>
        <v>0</v>
      </c>
      <c r="G65" s="36">
        <v>25</v>
      </c>
      <c r="H65" s="37">
        <f t="shared" si="24"/>
        <v>594.2622</v>
      </c>
      <c r="I65" s="38">
        <f t="shared" si="25"/>
        <v>1470.126</v>
      </c>
      <c r="J65" s="38">
        <f t="shared" si="26"/>
        <v>227.76600000000002</v>
      </c>
      <c r="K65" s="36">
        <f t="shared" si="27"/>
        <v>629.4624</v>
      </c>
      <c r="L65" s="38">
        <f t="shared" si="28"/>
        <v>1468.0554000000002</v>
      </c>
      <c r="M65" s="53">
        <v>0</v>
      </c>
      <c r="N65" s="40">
        <f t="shared" si="9"/>
        <v>4389.6720000000005</v>
      </c>
      <c r="O65" s="37">
        <f t="shared" si="10"/>
        <v>1248.7246</v>
      </c>
      <c r="P65" s="41">
        <f t="shared" si="11"/>
        <v>3165.9474</v>
      </c>
      <c r="Q65" s="39"/>
      <c r="R65" s="1">
        <f t="shared" si="29"/>
        <v>19482.2754</v>
      </c>
      <c r="S65" s="42">
        <f t="shared" si="30"/>
        <v>-182432.69520000002</v>
      </c>
      <c r="T65" s="43"/>
      <c r="U65" s="36">
        <f t="shared" si="31"/>
        <v>0</v>
      </c>
      <c r="V65" s="44"/>
      <c r="W65" s="62">
        <f t="shared" si="12"/>
        <v>19457.2754</v>
      </c>
    </row>
    <row r="66" spans="1:23" ht="11.25">
      <c r="A66" s="61" t="s">
        <v>170</v>
      </c>
      <c r="B66" s="22" t="s">
        <v>87</v>
      </c>
      <c r="C66" s="22" t="s">
        <v>50</v>
      </c>
      <c r="D66" s="22" t="s">
        <v>239</v>
      </c>
      <c r="E66" s="35">
        <v>32065</v>
      </c>
      <c r="F66" s="36">
        <f t="shared" si="23"/>
        <v>0</v>
      </c>
      <c r="G66" s="36">
        <v>25</v>
      </c>
      <c r="H66" s="37">
        <f t="shared" si="24"/>
        <v>920.2655</v>
      </c>
      <c r="I66" s="38">
        <f t="shared" si="25"/>
        <v>2276.615</v>
      </c>
      <c r="J66" s="38">
        <f t="shared" si="26"/>
        <v>352.71500000000003</v>
      </c>
      <c r="K66" s="36">
        <f t="shared" si="27"/>
        <v>974.776</v>
      </c>
      <c r="L66" s="38">
        <f t="shared" si="28"/>
        <v>2273.4085</v>
      </c>
      <c r="M66" s="53">
        <v>0</v>
      </c>
      <c r="N66" s="40">
        <f t="shared" si="9"/>
        <v>6797.780000000001</v>
      </c>
      <c r="O66" s="37">
        <f t="shared" si="10"/>
        <v>1920.0414999999998</v>
      </c>
      <c r="P66" s="41">
        <f t="shared" si="11"/>
        <v>4902.7384999999995</v>
      </c>
      <c r="Q66" s="39"/>
      <c r="R66" s="1">
        <f t="shared" si="29"/>
        <v>30169.958499999997</v>
      </c>
      <c r="S66" s="42">
        <f t="shared" si="30"/>
        <v>-54180.49800000002</v>
      </c>
      <c r="T66" s="43"/>
      <c r="U66" s="36">
        <f t="shared" si="31"/>
        <v>0</v>
      </c>
      <c r="V66" s="44"/>
      <c r="W66" s="62">
        <f t="shared" si="12"/>
        <v>30144.9585</v>
      </c>
    </row>
    <row r="67" spans="1:23" ht="11.25">
      <c r="A67" s="61" t="s">
        <v>171</v>
      </c>
      <c r="B67" s="22" t="s">
        <v>87</v>
      </c>
      <c r="C67" s="22" t="s">
        <v>57</v>
      </c>
      <c r="D67" s="22" t="s">
        <v>239</v>
      </c>
      <c r="E67" s="35">
        <v>20706</v>
      </c>
      <c r="F67" s="36">
        <f t="shared" si="23"/>
        <v>0</v>
      </c>
      <c r="G67" s="36">
        <v>25</v>
      </c>
      <c r="H67" s="37">
        <f t="shared" si="24"/>
        <v>594.2622</v>
      </c>
      <c r="I67" s="38">
        <f t="shared" si="25"/>
        <v>1470.126</v>
      </c>
      <c r="J67" s="38">
        <f t="shared" si="26"/>
        <v>227.76600000000002</v>
      </c>
      <c r="K67" s="36">
        <f t="shared" si="27"/>
        <v>629.4624</v>
      </c>
      <c r="L67" s="38">
        <f t="shared" si="28"/>
        <v>1468.0554000000002</v>
      </c>
      <c r="M67" s="53">
        <v>0</v>
      </c>
      <c r="N67" s="40">
        <f t="shared" si="9"/>
        <v>4389.6720000000005</v>
      </c>
      <c r="O67" s="37">
        <f t="shared" si="10"/>
        <v>1248.7246</v>
      </c>
      <c r="P67" s="41">
        <f t="shared" si="11"/>
        <v>3165.9474</v>
      </c>
      <c r="Q67" s="39"/>
      <c r="R67" s="1">
        <f t="shared" si="29"/>
        <v>19482.2754</v>
      </c>
      <c r="S67" s="42">
        <f t="shared" si="30"/>
        <v>-182432.69520000002</v>
      </c>
      <c r="T67" s="43"/>
      <c r="U67" s="36">
        <f t="shared" si="31"/>
        <v>0</v>
      </c>
      <c r="V67" s="44"/>
      <c r="W67" s="62">
        <f t="shared" si="12"/>
        <v>19457.2754</v>
      </c>
    </row>
    <row r="68" spans="1:23" ht="11.25">
      <c r="A68" s="61" t="s">
        <v>172</v>
      </c>
      <c r="B68" s="22" t="s">
        <v>87</v>
      </c>
      <c r="C68" s="22" t="s">
        <v>57</v>
      </c>
      <c r="D68" s="22" t="s">
        <v>240</v>
      </c>
      <c r="E68" s="35">
        <v>20706</v>
      </c>
      <c r="F68" s="36">
        <f t="shared" si="23"/>
        <v>0</v>
      </c>
      <c r="G68" s="36">
        <v>25</v>
      </c>
      <c r="H68" s="37">
        <f t="shared" si="24"/>
        <v>594.2622</v>
      </c>
      <c r="I68" s="38">
        <f t="shared" si="25"/>
        <v>1470.126</v>
      </c>
      <c r="J68" s="38">
        <f t="shared" si="26"/>
        <v>227.76600000000002</v>
      </c>
      <c r="K68" s="36">
        <f t="shared" si="27"/>
        <v>629.4624</v>
      </c>
      <c r="L68" s="38">
        <f t="shared" si="28"/>
        <v>1468.0554000000002</v>
      </c>
      <c r="M68" s="53">
        <v>0</v>
      </c>
      <c r="N68" s="40">
        <f t="shared" si="9"/>
        <v>4389.6720000000005</v>
      </c>
      <c r="O68" s="37">
        <f t="shared" si="10"/>
        <v>1248.7246</v>
      </c>
      <c r="P68" s="41">
        <f t="shared" si="11"/>
        <v>3165.9474</v>
      </c>
      <c r="Q68" s="39"/>
      <c r="R68" s="1">
        <f t="shared" si="29"/>
        <v>19482.2754</v>
      </c>
      <c r="S68" s="42">
        <f t="shared" si="30"/>
        <v>-182432.69520000002</v>
      </c>
      <c r="T68" s="43"/>
      <c r="U68" s="36">
        <f t="shared" si="31"/>
        <v>0</v>
      </c>
      <c r="V68" s="44"/>
      <c r="W68" s="62">
        <f t="shared" si="12"/>
        <v>19457.2754</v>
      </c>
    </row>
    <row r="69" spans="1:23" ht="11.25">
      <c r="A69" s="61" t="s">
        <v>173</v>
      </c>
      <c r="B69" s="22" t="s">
        <v>89</v>
      </c>
      <c r="C69" s="22" t="s">
        <v>52</v>
      </c>
      <c r="D69" s="22" t="s">
        <v>240</v>
      </c>
      <c r="E69" s="35">
        <v>114950</v>
      </c>
      <c r="F69" s="36">
        <f t="shared" si="23"/>
        <v>15622.051249999999</v>
      </c>
      <c r="G69" s="36">
        <v>25</v>
      </c>
      <c r="H69" s="37">
        <f t="shared" si="24"/>
        <v>3299.065</v>
      </c>
      <c r="I69" s="38">
        <f t="shared" si="25"/>
        <v>8161.449999999999</v>
      </c>
      <c r="J69" s="38">
        <f t="shared" si="26"/>
        <v>520.344</v>
      </c>
      <c r="K69" s="36">
        <f t="shared" si="27"/>
        <v>3494.48</v>
      </c>
      <c r="L69" s="38">
        <f t="shared" si="28"/>
        <v>8149.955000000001</v>
      </c>
      <c r="M69" s="53">
        <v>0</v>
      </c>
      <c r="N69" s="40">
        <f t="shared" si="9"/>
        <v>23625.294</v>
      </c>
      <c r="O69" s="37">
        <f t="shared" si="10"/>
        <v>22440.59625</v>
      </c>
      <c r="P69" s="41">
        <f t="shared" si="11"/>
        <v>16831.749</v>
      </c>
      <c r="Q69" s="39"/>
      <c r="R69" s="1">
        <f t="shared" si="29"/>
        <v>108156.455</v>
      </c>
      <c r="S69" s="42">
        <f t="shared" si="30"/>
        <v>881657.46</v>
      </c>
      <c r="T69" s="43"/>
      <c r="U69" s="36">
        <f t="shared" si="31"/>
        <v>15622.051249999999</v>
      </c>
      <c r="V69" s="44"/>
      <c r="W69" s="62">
        <f t="shared" si="12"/>
        <v>76887.3525</v>
      </c>
    </row>
    <row r="70" spans="1:23" ht="11.25">
      <c r="A70" s="61" t="s">
        <v>174</v>
      </c>
      <c r="B70" s="22" t="s">
        <v>88</v>
      </c>
      <c r="C70" s="22" t="s">
        <v>30</v>
      </c>
      <c r="D70" s="22" t="s">
        <v>240</v>
      </c>
      <c r="E70" s="35">
        <v>35913</v>
      </c>
      <c r="F70" s="36">
        <f t="shared" si="23"/>
        <v>0</v>
      </c>
      <c r="G70" s="36">
        <v>25</v>
      </c>
      <c r="H70" s="37">
        <f t="shared" si="24"/>
        <v>1030.7031</v>
      </c>
      <c r="I70" s="38">
        <f t="shared" si="25"/>
        <v>2549.823</v>
      </c>
      <c r="J70" s="38">
        <f t="shared" si="26"/>
        <v>395.04300000000006</v>
      </c>
      <c r="K70" s="36">
        <f t="shared" si="27"/>
        <v>1091.7552</v>
      </c>
      <c r="L70" s="38">
        <f t="shared" si="28"/>
        <v>2546.2317000000003</v>
      </c>
      <c r="M70" s="53">
        <v>0</v>
      </c>
      <c r="N70" s="40">
        <f t="shared" si="9"/>
        <v>7613.5560000000005</v>
      </c>
      <c r="O70" s="37">
        <f t="shared" si="10"/>
        <v>2147.4583000000002</v>
      </c>
      <c r="P70" s="41">
        <f t="shared" si="11"/>
        <v>5491.0977</v>
      </c>
      <c r="Q70" s="39"/>
      <c r="R70" s="1">
        <f t="shared" si="29"/>
        <v>33790.5417</v>
      </c>
      <c r="S70" s="42">
        <f t="shared" si="30"/>
        <v>-10733.499599999981</v>
      </c>
      <c r="T70" s="43"/>
      <c r="U70" s="36">
        <f t="shared" si="31"/>
        <v>0</v>
      </c>
      <c r="V70" s="44"/>
      <c r="W70" s="62">
        <f t="shared" si="12"/>
        <v>33765.5417</v>
      </c>
    </row>
    <row r="71" spans="1:23" ht="11.25">
      <c r="A71" s="61" t="s">
        <v>175</v>
      </c>
      <c r="B71" s="22" t="s">
        <v>87</v>
      </c>
      <c r="C71" s="22" t="s">
        <v>47</v>
      </c>
      <c r="D71" s="22" t="s">
        <v>242</v>
      </c>
      <c r="E71" s="35">
        <v>22085</v>
      </c>
      <c r="F71" s="36">
        <f t="shared" si="23"/>
        <v>0</v>
      </c>
      <c r="G71" s="36">
        <v>25</v>
      </c>
      <c r="H71" s="37">
        <f t="shared" si="24"/>
        <v>633.8395</v>
      </c>
      <c r="I71" s="38">
        <f t="shared" si="25"/>
        <v>1568.0349999999999</v>
      </c>
      <c r="J71" s="38">
        <f t="shared" si="26"/>
        <v>242.93500000000003</v>
      </c>
      <c r="K71" s="36">
        <f t="shared" si="27"/>
        <v>671.384</v>
      </c>
      <c r="L71" s="38">
        <f t="shared" si="28"/>
        <v>1565.8265000000001</v>
      </c>
      <c r="M71" s="53">
        <v>0</v>
      </c>
      <c r="N71" s="40">
        <f t="shared" si="9"/>
        <v>4682.02</v>
      </c>
      <c r="O71" s="37">
        <f t="shared" si="10"/>
        <v>1330.2235</v>
      </c>
      <c r="P71" s="41">
        <f t="shared" si="11"/>
        <v>3376.7965</v>
      </c>
      <c r="Q71" s="39"/>
      <c r="R71" s="1">
        <f t="shared" si="29"/>
        <v>20779.7765</v>
      </c>
      <c r="S71" s="42">
        <f t="shared" si="30"/>
        <v>-166862.682</v>
      </c>
      <c r="T71" s="43"/>
      <c r="U71" s="36">
        <f t="shared" si="31"/>
        <v>0</v>
      </c>
      <c r="V71" s="44"/>
      <c r="W71" s="62">
        <f t="shared" si="12"/>
        <v>20754.7765</v>
      </c>
    </row>
    <row r="72" spans="1:23" ht="11.25">
      <c r="A72" s="61" t="s">
        <v>176</v>
      </c>
      <c r="B72" s="22" t="s">
        <v>87</v>
      </c>
      <c r="C72" s="22" t="s">
        <v>53</v>
      </c>
      <c r="D72" s="22" t="s">
        <v>242</v>
      </c>
      <c r="E72" s="35">
        <v>30800</v>
      </c>
      <c r="F72" s="36">
        <f t="shared" si="23"/>
        <v>0</v>
      </c>
      <c r="G72" s="36">
        <v>25</v>
      </c>
      <c r="H72" s="37">
        <f t="shared" si="24"/>
        <v>883.96</v>
      </c>
      <c r="I72" s="38">
        <f t="shared" si="25"/>
        <v>2186.7999999999997</v>
      </c>
      <c r="J72" s="38">
        <f t="shared" si="26"/>
        <v>338.8</v>
      </c>
      <c r="K72" s="36">
        <f t="shared" si="27"/>
        <v>936.32</v>
      </c>
      <c r="L72" s="38">
        <f t="shared" si="28"/>
        <v>2183.7200000000003</v>
      </c>
      <c r="M72" s="53">
        <v>1031.62</v>
      </c>
      <c r="N72" s="40">
        <f t="shared" si="9"/>
        <v>7561.22</v>
      </c>
      <c r="O72" s="37">
        <f t="shared" si="10"/>
        <v>2876.9</v>
      </c>
      <c r="P72" s="41">
        <f t="shared" si="11"/>
        <v>4709.32</v>
      </c>
      <c r="Q72" s="39"/>
      <c r="R72" s="1">
        <f t="shared" si="29"/>
        <v>27948.100000000002</v>
      </c>
      <c r="S72" s="42">
        <f t="shared" si="30"/>
        <v>-80842.79999999999</v>
      </c>
      <c r="T72" s="43"/>
      <c r="U72" s="36">
        <f t="shared" si="31"/>
        <v>0</v>
      </c>
      <c r="V72" s="44"/>
      <c r="W72" s="62">
        <f t="shared" si="12"/>
        <v>27923.1</v>
      </c>
    </row>
    <row r="73" spans="1:23" ht="11.25">
      <c r="A73" s="61" t="s">
        <v>177</v>
      </c>
      <c r="B73" s="22" t="s">
        <v>90</v>
      </c>
      <c r="C73" s="22" t="s">
        <v>54</v>
      </c>
      <c r="D73" s="22" t="s">
        <v>240</v>
      </c>
      <c r="E73" s="35">
        <v>22287</v>
      </c>
      <c r="F73" s="36">
        <f t="shared" si="23"/>
        <v>0</v>
      </c>
      <c r="G73" s="36">
        <v>25</v>
      </c>
      <c r="H73" s="37">
        <f t="shared" si="24"/>
        <v>639.6369</v>
      </c>
      <c r="I73" s="38">
        <f t="shared" si="25"/>
        <v>1582.377</v>
      </c>
      <c r="J73" s="38">
        <f t="shared" si="26"/>
        <v>245.157</v>
      </c>
      <c r="K73" s="36">
        <f t="shared" si="27"/>
        <v>677.5248</v>
      </c>
      <c r="L73" s="38">
        <f t="shared" si="28"/>
        <v>1580.1483</v>
      </c>
      <c r="M73" s="53">
        <v>1031.62</v>
      </c>
      <c r="N73" s="40">
        <f aca="true" t="shared" si="32" ref="N73:N142">SUM(H73:M73)</f>
        <v>5756.464</v>
      </c>
      <c r="O73" s="37">
        <f aca="true" t="shared" si="33" ref="O73:O101">SUM(F73+G73+H73+K73+M73)</f>
        <v>2373.7817</v>
      </c>
      <c r="P73" s="41">
        <f aca="true" t="shared" si="34" ref="P73:P101">SUM(I73+J73+L73)</f>
        <v>3407.6823</v>
      </c>
      <c r="Q73" s="39"/>
      <c r="R73" s="1">
        <f t="shared" si="29"/>
        <v>19938.2183</v>
      </c>
      <c r="S73" s="42">
        <f t="shared" si="30"/>
        <v>-176961.3804</v>
      </c>
      <c r="T73" s="43"/>
      <c r="U73" s="36">
        <f t="shared" si="31"/>
        <v>0</v>
      </c>
      <c r="V73" s="44"/>
      <c r="W73" s="62">
        <f aca="true" t="shared" si="35" ref="W73:W101">SUM(E73-F73-O73)</f>
        <v>19913.2183</v>
      </c>
    </row>
    <row r="74" spans="1:23" ht="11.25">
      <c r="A74" s="61" t="s">
        <v>178</v>
      </c>
      <c r="B74" s="22" t="s">
        <v>85</v>
      </c>
      <c r="C74" s="22" t="s">
        <v>55</v>
      </c>
      <c r="D74" s="22" t="s">
        <v>240</v>
      </c>
      <c r="E74" s="35">
        <v>33600</v>
      </c>
      <c r="F74" s="36">
        <f t="shared" si="23"/>
        <v>0</v>
      </c>
      <c r="G74" s="36">
        <v>25</v>
      </c>
      <c r="H74" s="37">
        <f t="shared" si="24"/>
        <v>964.32</v>
      </c>
      <c r="I74" s="38">
        <f t="shared" si="25"/>
        <v>2385.6</v>
      </c>
      <c r="J74" s="38">
        <f t="shared" si="26"/>
        <v>369.6</v>
      </c>
      <c r="K74" s="36">
        <f t="shared" si="27"/>
        <v>1021.44</v>
      </c>
      <c r="L74" s="38">
        <f t="shared" si="28"/>
        <v>2382.2400000000002</v>
      </c>
      <c r="M74" s="53">
        <v>0</v>
      </c>
      <c r="N74" s="40">
        <f t="shared" si="32"/>
        <v>7123.200000000001</v>
      </c>
      <c r="O74" s="37">
        <f t="shared" si="33"/>
        <v>2010.7600000000002</v>
      </c>
      <c r="P74" s="41">
        <f t="shared" si="34"/>
        <v>5137.4400000000005</v>
      </c>
      <c r="Q74" s="39"/>
      <c r="R74" s="1">
        <f t="shared" si="29"/>
        <v>31614.24</v>
      </c>
      <c r="S74" s="42">
        <f t="shared" si="30"/>
        <v>-36849.119999999995</v>
      </c>
      <c r="T74" s="43"/>
      <c r="U74" s="36">
        <f t="shared" si="31"/>
        <v>0</v>
      </c>
      <c r="V74" s="44"/>
      <c r="W74" s="62">
        <f t="shared" si="35"/>
        <v>31589.239999999998</v>
      </c>
    </row>
    <row r="75" spans="1:23" ht="11.25">
      <c r="A75" s="61" t="s">
        <v>179</v>
      </c>
      <c r="B75" s="22" t="s">
        <v>87</v>
      </c>
      <c r="C75" s="22" t="s">
        <v>47</v>
      </c>
      <c r="D75" s="22" t="s">
        <v>242</v>
      </c>
      <c r="E75" s="35">
        <v>22085</v>
      </c>
      <c r="F75" s="36">
        <f t="shared" si="23"/>
        <v>0</v>
      </c>
      <c r="G75" s="36">
        <v>25</v>
      </c>
      <c r="H75" s="37">
        <f t="shared" si="24"/>
        <v>633.8395</v>
      </c>
      <c r="I75" s="38">
        <f t="shared" si="25"/>
        <v>1568.0349999999999</v>
      </c>
      <c r="J75" s="38">
        <f t="shared" si="26"/>
        <v>242.93500000000003</v>
      </c>
      <c r="K75" s="36">
        <f t="shared" si="27"/>
        <v>671.384</v>
      </c>
      <c r="L75" s="38">
        <f t="shared" si="28"/>
        <v>1565.8265000000001</v>
      </c>
      <c r="M75" s="53">
        <v>2063.24</v>
      </c>
      <c r="N75" s="40">
        <f t="shared" si="32"/>
        <v>6745.26</v>
      </c>
      <c r="O75" s="37">
        <f t="shared" si="33"/>
        <v>3393.4635</v>
      </c>
      <c r="P75" s="41">
        <f t="shared" si="34"/>
        <v>3376.7965</v>
      </c>
      <c r="Q75" s="39"/>
      <c r="R75" s="1">
        <f t="shared" si="29"/>
        <v>18716.536500000002</v>
      </c>
      <c r="S75" s="42">
        <f t="shared" si="30"/>
        <v>-191621.56199999998</v>
      </c>
      <c r="T75" s="43"/>
      <c r="U75" s="36">
        <f t="shared" si="31"/>
        <v>0</v>
      </c>
      <c r="V75" s="44"/>
      <c r="W75" s="62">
        <f t="shared" si="35"/>
        <v>18691.536500000002</v>
      </c>
    </row>
    <row r="76" spans="1:23" ht="11.25">
      <c r="A76" s="61" t="s">
        <v>180</v>
      </c>
      <c r="B76" s="22" t="s">
        <v>85</v>
      </c>
      <c r="C76" s="22" t="s">
        <v>51</v>
      </c>
      <c r="D76" s="22" t="s">
        <v>240</v>
      </c>
      <c r="E76" s="35">
        <v>33600</v>
      </c>
      <c r="F76" s="36">
        <f t="shared" si="23"/>
        <v>0</v>
      </c>
      <c r="G76" s="36">
        <v>25</v>
      </c>
      <c r="H76" s="37">
        <f t="shared" si="24"/>
        <v>964.32</v>
      </c>
      <c r="I76" s="38">
        <f t="shared" si="25"/>
        <v>2385.6</v>
      </c>
      <c r="J76" s="38">
        <f t="shared" si="26"/>
        <v>369.6</v>
      </c>
      <c r="K76" s="36">
        <f t="shared" si="27"/>
        <v>1021.44</v>
      </c>
      <c r="L76" s="38">
        <f t="shared" si="28"/>
        <v>2382.2400000000002</v>
      </c>
      <c r="M76" s="53">
        <v>1031.62</v>
      </c>
      <c r="N76" s="40">
        <f t="shared" si="32"/>
        <v>8154.820000000001</v>
      </c>
      <c r="O76" s="37">
        <f t="shared" si="33"/>
        <v>3042.38</v>
      </c>
      <c r="P76" s="41">
        <f t="shared" si="34"/>
        <v>5137.4400000000005</v>
      </c>
      <c r="Q76" s="39"/>
      <c r="R76" s="1">
        <f t="shared" si="29"/>
        <v>30582.620000000003</v>
      </c>
      <c r="S76" s="42">
        <f t="shared" si="30"/>
        <v>-49228.55999999994</v>
      </c>
      <c r="T76" s="43"/>
      <c r="U76" s="36">
        <f t="shared" si="31"/>
        <v>0</v>
      </c>
      <c r="V76" s="44"/>
      <c r="W76" s="62">
        <f t="shared" si="35"/>
        <v>30557.62</v>
      </c>
    </row>
    <row r="77" spans="1:23" ht="11.25">
      <c r="A77" s="61" t="s">
        <v>181</v>
      </c>
      <c r="B77" s="22" t="s">
        <v>87</v>
      </c>
      <c r="C77" s="22" t="s">
        <v>57</v>
      </c>
      <c r="D77" s="22" t="s">
        <v>240</v>
      </c>
      <c r="E77" s="35">
        <v>20706</v>
      </c>
      <c r="F77" s="36">
        <f t="shared" si="23"/>
        <v>0</v>
      </c>
      <c r="G77" s="36">
        <v>25</v>
      </c>
      <c r="H77" s="37">
        <f t="shared" si="24"/>
        <v>594.2622</v>
      </c>
      <c r="I77" s="38">
        <f t="shared" si="25"/>
        <v>1470.126</v>
      </c>
      <c r="J77" s="38">
        <f t="shared" si="26"/>
        <v>227.76600000000002</v>
      </c>
      <c r="K77" s="36">
        <f t="shared" si="27"/>
        <v>629.4624</v>
      </c>
      <c r="L77" s="38">
        <f t="shared" si="28"/>
        <v>1468.0554000000002</v>
      </c>
      <c r="M77" s="53">
        <v>0</v>
      </c>
      <c r="N77" s="40">
        <f t="shared" si="32"/>
        <v>4389.6720000000005</v>
      </c>
      <c r="O77" s="37">
        <f t="shared" si="33"/>
        <v>1248.7246</v>
      </c>
      <c r="P77" s="41">
        <f t="shared" si="34"/>
        <v>3165.9474</v>
      </c>
      <c r="Q77" s="39"/>
      <c r="R77" s="1">
        <f t="shared" si="29"/>
        <v>19482.2754</v>
      </c>
      <c r="S77" s="42">
        <f t="shared" si="30"/>
        <v>-182432.69520000002</v>
      </c>
      <c r="T77" s="43"/>
      <c r="U77" s="36">
        <f t="shared" si="31"/>
        <v>0</v>
      </c>
      <c r="V77" s="44"/>
      <c r="W77" s="62">
        <f t="shared" si="35"/>
        <v>19457.2754</v>
      </c>
    </row>
    <row r="78" spans="1:23" ht="11.25">
      <c r="A78" s="61" t="s">
        <v>182</v>
      </c>
      <c r="B78" s="22" t="s">
        <v>87</v>
      </c>
      <c r="C78" s="22" t="s">
        <v>56</v>
      </c>
      <c r="D78" s="22" t="s">
        <v>240</v>
      </c>
      <c r="E78" s="35">
        <v>33000</v>
      </c>
      <c r="F78" s="36">
        <f t="shared" si="23"/>
        <v>0</v>
      </c>
      <c r="G78" s="36">
        <v>25</v>
      </c>
      <c r="H78" s="37">
        <f t="shared" si="24"/>
        <v>947.1</v>
      </c>
      <c r="I78" s="38">
        <f t="shared" si="25"/>
        <v>2343</v>
      </c>
      <c r="J78" s="38">
        <f t="shared" si="26"/>
        <v>363.00000000000006</v>
      </c>
      <c r="K78" s="36">
        <f t="shared" si="27"/>
        <v>1003.2</v>
      </c>
      <c r="L78" s="38">
        <f t="shared" si="28"/>
        <v>2339.7000000000003</v>
      </c>
      <c r="M78" s="53">
        <v>2063.24</v>
      </c>
      <c r="N78" s="40">
        <f t="shared" si="32"/>
        <v>9059.24</v>
      </c>
      <c r="O78" s="37">
        <f t="shared" si="33"/>
        <v>4038.54</v>
      </c>
      <c r="P78" s="41">
        <f t="shared" si="34"/>
        <v>5045.700000000001</v>
      </c>
      <c r="Q78" s="39"/>
      <c r="R78" s="1">
        <f t="shared" si="29"/>
        <v>28986.46</v>
      </c>
      <c r="S78" s="42">
        <f t="shared" si="30"/>
        <v>-68382.47999999998</v>
      </c>
      <c r="T78" s="43"/>
      <c r="U78" s="36">
        <f t="shared" si="31"/>
        <v>0</v>
      </c>
      <c r="V78" s="44"/>
      <c r="W78" s="62">
        <f t="shared" si="35"/>
        <v>28961.46</v>
      </c>
    </row>
    <row r="79" spans="1:23" ht="11.25">
      <c r="A79" s="61" t="s">
        <v>5</v>
      </c>
      <c r="B79" s="22" t="s">
        <v>87</v>
      </c>
      <c r="C79" s="22" t="s">
        <v>57</v>
      </c>
      <c r="D79" s="22" t="s">
        <v>240</v>
      </c>
      <c r="E79" s="35">
        <v>20706</v>
      </c>
      <c r="F79" s="36">
        <f t="shared" si="23"/>
        <v>0</v>
      </c>
      <c r="G79" s="36">
        <v>25</v>
      </c>
      <c r="H79" s="37">
        <f t="shared" si="24"/>
        <v>594.2622</v>
      </c>
      <c r="I79" s="38">
        <f t="shared" si="25"/>
        <v>1470.126</v>
      </c>
      <c r="J79" s="38">
        <f t="shared" si="26"/>
        <v>227.76600000000002</v>
      </c>
      <c r="K79" s="36">
        <f t="shared" si="27"/>
        <v>629.4624</v>
      </c>
      <c r="L79" s="38">
        <f t="shared" si="28"/>
        <v>1468.0554000000002</v>
      </c>
      <c r="M79" s="53">
        <v>0</v>
      </c>
      <c r="N79" s="40">
        <f t="shared" si="32"/>
        <v>4389.6720000000005</v>
      </c>
      <c r="O79" s="37">
        <f t="shared" si="33"/>
        <v>1248.7246</v>
      </c>
      <c r="P79" s="41">
        <f t="shared" si="34"/>
        <v>3165.9474</v>
      </c>
      <c r="Q79" s="39"/>
      <c r="R79" s="1">
        <f t="shared" si="29"/>
        <v>19482.2754</v>
      </c>
      <c r="S79" s="42">
        <f t="shared" si="30"/>
        <v>-182432.69520000002</v>
      </c>
      <c r="T79" s="43"/>
      <c r="U79" s="36">
        <f t="shared" si="31"/>
        <v>0</v>
      </c>
      <c r="V79" s="44"/>
      <c r="W79" s="62">
        <f t="shared" si="35"/>
        <v>19457.2754</v>
      </c>
    </row>
    <row r="80" spans="1:23" ht="11.25">
      <c r="A80" s="61" t="s">
        <v>183</v>
      </c>
      <c r="B80" s="22" t="s">
        <v>89</v>
      </c>
      <c r="C80" s="22" t="s">
        <v>30</v>
      </c>
      <c r="D80" s="22" t="s">
        <v>240</v>
      </c>
      <c r="E80" s="35">
        <v>22000</v>
      </c>
      <c r="F80" s="36">
        <f t="shared" si="23"/>
        <v>0</v>
      </c>
      <c r="G80" s="36">
        <v>25</v>
      </c>
      <c r="H80" s="37">
        <f t="shared" si="24"/>
        <v>631.4</v>
      </c>
      <c r="I80" s="38">
        <f t="shared" si="25"/>
        <v>1561.9999999999998</v>
      </c>
      <c r="J80" s="38">
        <f t="shared" si="26"/>
        <v>242.00000000000003</v>
      </c>
      <c r="K80" s="36">
        <f t="shared" si="27"/>
        <v>668.8</v>
      </c>
      <c r="L80" s="38">
        <f t="shared" si="28"/>
        <v>1559.8000000000002</v>
      </c>
      <c r="M80" s="53">
        <v>0</v>
      </c>
      <c r="N80" s="40">
        <f t="shared" si="32"/>
        <v>4664</v>
      </c>
      <c r="O80" s="37">
        <f t="shared" si="33"/>
        <v>1325.1999999999998</v>
      </c>
      <c r="P80" s="41">
        <f t="shared" si="34"/>
        <v>3363.8</v>
      </c>
      <c r="Q80" s="39"/>
      <c r="R80" s="1">
        <f t="shared" si="29"/>
        <v>20699.8</v>
      </c>
      <c r="S80" s="42">
        <f t="shared" si="30"/>
        <v>-167822.40000000002</v>
      </c>
      <c r="T80" s="43"/>
      <c r="U80" s="36">
        <f t="shared" si="31"/>
        <v>0</v>
      </c>
      <c r="V80" s="44"/>
      <c r="W80" s="62">
        <f t="shared" si="35"/>
        <v>20674.8</v>
      </c>
    </row>
    <row r="81" spans="1:23" ht="11.25">
      <c r="A81" s="61" t="s">
        <v>184</v>
      </c>
      <c r="B81" s="22" t="s">
        <v>87</v>
      </c>
      <c r="C81" s="22" t="s">
        <v>57</v>
      </c>
      <c r="D81" s="22" t="s">
        <v>240</v>
      </c>
      <c r="E81" s="35">
        <v>16978</v>
      </c>
      <c r="F81" s="36">
        <f t="shared" si="23"/>
        <v>0</v>
      </c>
      <c r="G81" s="36">
        <v>25</v>
      </c>
      <c r="H81" s="37">
        <f t="shared" si="24"/>
        <v>487.2686</v>
      </c>
      <c r="I81" s="38">
        <f t="shared" si="25"/>
        <v>1205.4379999999999</v>
      </c>
      <c r="J81" s="38">
        <f t="shared" si="26"/>
        <v>186.758</v>
      </c>
      <c r="K81" s="36">
        <f t="shared" si="27"/>
        <v>516.1312</v>
      </c>
      <c r="L81" s="38">
        <f t="shared" si="28"/>
        <v>1203.7402000000002</v>
      </c>
      <c r="M81" s="53">
        <v>0</v>
      </c>
      <c r="N81" s="40">
        <f t="shared" si="32"/>
        <v>3599.3360000000002</v>
      </c>
      <c r="O81" s="37">
        <f t="shared" si="33"/>
        <v>1028.3998000000001</v>
      </c>
      <c r="P81" s="41">
        <f t="shared" si="34"/>
        <v>2595.9362</v>
      </c>
      <c r="Q81" s="39"/>
      <c r="R81" s="1">
        <f t="shared" si="29"/>
        <v>15974.6002</v>
      </c>
      <c r="S81" s="42">
        <f t="shared" si="30"/>
        <v>-224524.7976</v>
      </c>
      <c r="T81" s="43"/>
      <c r="U81" s="36">
        <f t="shared" si="31"/>
        <v>0</v>
      </c>
      <c r="V81" s="44"/>
      <c r="W81" s="62">
        <f t="shared" si="35"/>
        <v>15949.6002</v>
      </c>
    </row>
    <row r="82" spans="1:23" ht="11.25">
      <c r="A82" s="61" t="s">
        <v>185</v>
      </c>
      <c r="B82" s="22" t="s">
        <v>87</v>
      </c>
      <c r="C82" s="22" t="s">
        <v>47</v>
      </c>
      <c r="D82" s="22" t="s">
        <v>242</v>
      </c>
      <c r="E82" s="35">
        <v>22085</v>
      </c>
      <c r="F82" s="36">
        <f t="shared" si="23"/>
        <v>0</v>
      </c>
      <c r="G82" s="36">
        <v>25</v>
      </c>
      <c r="H82" s="37">
        <f t="shared" si="24"/>
        <v>633.8395</v>
      </c>
      <c r="I82" s="38">
        <f t="shared" si="25"/>
        <v>1568.0349999999999</v>
      </c>
      <c r="J82" s="38">
        <f t="shared" si="26"/>
        <v>242.93500000000003</v>
      </c>
      <c r="K82" s="36">
        <f t="shared" si="27"/>
        <v>671.384</v>
      </c>
      <c r="L82" s="38">
        <f t="shared" si="28"/>
        <v>1565.8265000000001</v>
      </c>
      <c r="M82" s="53">
        <v>0</v>
      </c>
      <c r="N82" s="40">
        <f t="shared" si="32"/>
        <v>4682.02</v>
      </c>
      <c r="O82" s="37">
        <f t="shared" si="33"/>
        <v>1330.2235</v>
      </c>
      <c r="P82" s="41">
        <f t="shared" si="34"/>
        <v>3376.7965</v>
      </c>
      <c r="Q82" s="39"/>
      <c r="R82" s="1">
        <f t="shared" si="29"/>
        <v>20779.7765</v>
      </c>
      <c r="S82" s="42">
        <f t="shared" si="30"/>
        <v>-166862.682</v>
      </c>
      <c r="T82" s="43"/>
      <c r="U82" s="36">
        <f t="shared" si="31"/>
        <v>0</v>
      </c>
      <c r="V82" s="44"/>
      <c r="W82" s="62">
        <f t="shared" si="35"/>
        <v>20754.7765</v>
      </c>
    </row>
    <row r="83" spans="1:23" ht="11.25">
      <c r="A83" s="61" t="s">
        <v>186</v>
      </c>
      <c r="B83" s="22" t="s">
        <v>87</v>
      </c>
      <c r="C83" s="22" t="s">
        <v>36</v>
      </c>
      <c r="D83" s="22" t="s">
        <v>242</v>
      </c>
      <c r="E83" s="35">
        <v>15059</v>
      </c>
      <c r="F83" s="36">
        <f t="shared" si="23"/>
        <v>0</v>
      </c>
      <c r="G83" s="36">
        <v>25</v>
      </c>
      <c r="H83" s="37">
        <f t="shared" si="24"/>
        <v>432.1933</v>
      </c>
      <c r="I83" s="38">
        <f t="shared" si="25"/>
        <v>1069.1889999999999</v>
      </c>
      <c r="J83" s="38">
        <f t="shared" si="26"/>
        <v>165.64900000000003</v>
      </c>
      <c r="K83" s="36">
        <f t="shared" si="27"/>
        <v>457.7936</v>
      </c>
      <c r="L83" s="38">
        <f t="shared" si="28"/>
        <v>1067.6831</v>
      </c>
      <c r="M83" s="53">
        <v>0</v>
      </c>
      <c r="N83" s="40">
        <f t="shared" si="32"/>
        <v>3192.508</v>
      </c>
      <c r="O83" s="37">
        <f t="shared" si="33"/>
        <v>914.9869000000001</v>
      </c>
      <c r="P83" s="41">
        <f t="shared" si="34"/>
        <v>2302.5211</v>
      </c>
      <c r="Q83" s="39"/>
      <c r="R83" s="1">
        <f t="shared" si="29"/>
        <v>14169.013099999998</v>
      </c>
      <c r="S83" s="42">
        <f t="shared" si="30"/>
        <v>-246191.8428</v>
      </c>
      <c r="T83" s="43"/>
      <c r="U83" s="36">
        <f t="shared" si="31"/>
        <v>0</v>
      </c>
      <c r="V83" s="44"/>
      <c r="W83" s="62">
        <f t="shared" si="35"/>
        <v>14144.0131</v>
      </c>
    </row>
    <row r="84" spans="1:23" ht="11.25">
      <c r="A84" s="61" t="s">
        <v>187</v>
      </c>
      <c r="B84" s="22" t="s">
        <v>87</v>
      </c>
      <c r="C84" s="22" t="s">
        <v>57</v>
      </c>
      <c r="D84" s="22" t="s">
        <v>240</v>
      </c>
      <c r="E84" s="35">
        <v>20706</v>
      </c>
      <c r="F84" s="36">
        <f t="shared" si="23"/>
        <v>0</v>
      </c>
      <c r="G84" s="36">
        <v>25</v>
      </c>
      <c r="H84" s="37">
        <f t="shared" si="24"/>
        <v>594.2622</v>
      </c>
      <c r="I84" s="38">
        <f t="shared" si="25"/>
        <v>1470.126</v>
      </c>
      <c r="J84" s="38">
        <f t="shared" si="26"/>
        <v>227.76600000000002</v>
      </c>
      <c r="K84" s="36">
        <f t="shared" si="27"/>
        <v>629.4624</v>
      </c>
      <c r="L84" s="38">
        <f t="shared" si="28"/>
        <v>1468.0554000000002</v>
      </c>
      <c r="M84" s="53">
        <v>0</v>
      </c>
      <c r="N84" s="40">
        <f t="shared" si="32"/>
        <v>4389.6720000000005</v>
      </c>
      <c r="O84" s="37">
        <f t="shared" si="33"/>
        <v>1248.7246</v>
      </c>
      <c r="P84" s="41">
        <f t="shared" si="34"/>
        <v>3165.9474</v>
      </c>
      <c r="Q84" s="39"/>
      <c r="R84" s="1">
        <f t="shared" si="29"/>
        <v>19482.2754</v>
      </c>
      <c r="S84" s="42">
        <f t="shared" si="30"/>
        <v>-182432.69520000002</v>
      </c>
      <c r="T84" s="43"/>
      <c r="U84" s="36">
        <f t="shared" si="31"/>
        <v>0</v>
      </c>
      <c r="V84" s="44"/>
      <c r="W84" s="62">
        <f t="shared" si="35"/>
        <v>19457.2754</v>
      </c>
    </row>
    <row r="85" spans="1:23" ht="11.25">
      <c r="A85" s="61" t="s">
        <v>188</v>
      </c>
      <c r="B85" s="22" t="s">
        <v>87</v>
      </c>
      <c r="C85" s="22" t="s">
        <v>47</v>
      </c>
      <c r="D85" s="22" t="s">
        <v>242</v>
      </c>
      <c r="E85" s="35">
        <v>24093</v>
      </c>
      <c r="F85" s="36">
        <f t="shared" si="23"/>
        <v>0</v>
      </c>
      <c r="G85" s="36">
        <v>25</v>
      </c>
      <c r="H85" s="37">
        <f t="shared" si="24"/>
        <v>691.4691</v>
      </c>
      <c r="I85" s="38">
        <f t="shared" si="25"/>
        <v>1710.6029999999998</v>
      </c>
      <c r="J85" s="38">
        <f t="shared" si="26"/>
        <v>265.023</v>
      </c>
      <c r="K85" s="36">
        <f t="shared" si="27"/>
        <v>732.4272</v>
      </c>
      <c r="L85" s="38">
        <f t="shared" si="28"/>
        <v>1708.1937</v>
      </c>
      <c r="M85" s="53">
        <v>0</v>
      </c>
      <c r="N85" s="40">
        <f t="shared" si="32"/>
        <v>5107.716</v>
      </c>
      <c r="O85" s="37">
        <f t="shared" si="33"/>
        <v>1448.8962999999999</v>
      </c>
      <c r="P85" s="41">
        <f t="shared" si="34"/>
        <v>3683.8197</v>
      </c>
      <c r="Q85" s="39"/>
      <c r="R85" s="1">
        <f t="shared" si="29"/>
        <v>22669.103700000003</v>
      </c>
      <c r="S85" s="42">
        <f t="shared" si="30"/>
        <v>-144190.75559999997</v>
      </c>
      <c r="T85" s="43"/>
      <c r="U85" s="36">
        <f t="shared" si="31"/>
        <v>0</v>
      </c>
      <c r="V85" s="44"/>
      <c r="W85" s="62">
        <f t="shared" si="35"/>
        <v>22644.1037</v>
      </c>
    </row>
    <row r="86" spans="1:23" ht="11.25">
      <c r="A86" s="61" t="s">
        <v>189</v>
      </c>
      <c r="B86" s="22" t="s">
        <v>87</v>
      </c>
      <c r="C86" s="22" t="s">
        <v>39</v>
      </c>
      <c r="D86" s="22" t="s">
        <v>240</v>
      </c>
      <c r="E86" s="35">
        <v>19239</v>
      </c>
      <c r="F86" s="36">
        <f t="shared" si="23"/>
        <v>0</v>
      </c>
      <c r="G86" s="36">
        <v>25</v>
      </c>
      <c r="H86" s="37">
        <f t="shared" si="24"/>
        <v>552.1593</v>
      </c>
      <c r="I86" s="38">
        <f t="shared" si="25"/>
        <v>1365.9689999999998</v>
      </c>
      <c r="J86" s="38">
        <f t="shared" si="26"/>
        <v>211.62900000000002</v>
      </c>
      <c r="K86" s="36">
        <f t="shared" si="27"/>
        <v>584.8656</v>
      </c>
      <c r="L86" s="38">
        <f t="shared" si="28"/>
        <v>1364.0451</v>
      </c>
      <c r="M86" s="53">
        <v>0</v>
      </c>
      <c r="N86" s="40">
        <f t="shared" si="32"/>
        <v>4078.6679999999997</v>
      </c>
      <c r="O86" s="37">
        <f t="shared" si="33"/>
        <v>1162.0249</v>
      </c>
      <c r="P86" s="41">
        <f t="shared" si="34"/>
        <v>2941.6431000000002</v>
      </c>
      <c r="Q86" s="39"/>
      <c r="R86" s="1">
        <f t="shared" si="29"/>
        <v>18101.9751</v>
      </c>
      <c r="S86" s="42">
        <f t="shared" si="30"/>
        <v>-198996.2988</v>
      </c>
      <c r="T86" s="43"/>
      <c r="U86" s="36">
        <f t="shared" si="31"/>
        <v>0</v>
      </c>
      <c r="V86" s="44"/>
      <c r="W86" s="62">
        <f t="shared" si="35"/>
        <v>18076.9751</v>
      </c>
    </row>
    <row r="87" spans="1:23" ht="11.25">
      <c r="A87" s="61" t="s">
        <v>190</v>
      </c>
      <c r="B87" s="22" t="s">
        <v>87</v>
      </c>
      <c r="C87" s="22" t="s">
        <v>57</v>
      </c>
      <c r="D87" s="22" t="s">
        <v>240</v>
      </c>
      <c r="E87" s="35">
        <v>14850</v>
      </c>
      <c r="F87" s="36">
        <f t="shared" si="23"/>
        <v>0</v>
      </c>
      <c r="G87" s="36">
        <v>25</v>
      </c>
      <c r="H87" s="37">
        <f t="shared" si="24"/>
        <v>426.195</v>
      </c>
      <c r="I87" s="38">
        <f t="shared" si="25"/>
        <v>1054.35</v>
      </c>
      <c r="J87" s="38">
        <f t="shared" si="26"/>
        <v>163.35000000000002</v>
      </c>
      <c r="K87" s="36">
        <f t="shared" si="27"/>
        <v>451.44</v>
      </c>
      <c r="L87" s="38">
        <f t="shared" si="28"/>
        <v>1052.865</v>
      </c>
      <c r="M87" s="53">
        <v>0</v>
      </c>
      <c r="N87" s="40">
        <f t="shared" si="32"/>
        <v>3148.2</v>
      </c>
      <c r="O87" s="37">
        <f t="shared" si="33"/>
        <v>902.635</v>
      </c>
      <c r="P87" s="41">
        <f t="shared" si="34"/>
        <v>2270.5649999999996</v>
      </c>
      <c r="Q87" s="39"/>
      <c r="R87" s="1">
        <f t="shared" si="29"/>
        <v>13972.365</v>
      </c>
      <c r="S87" s="42">
        <f t="shared" si="30"/>
        <v>-248551.62</v>
      </c>
      <c r="T87" s="43"/>
      <c r="U87" s="36">
        <f t="shared" si="31"/>
        <v>0</v>
      </c>
      <c r="V87" s="44"/>
      <c r="W87" s="62">
        <f t="shared" si="35"/>
        <v>13947.365</v>
      </c>
    </row>
    <row r="88" spans="1:23" ht="11.25">
      <c r="A88" s="61" t="s">
        <v>191</v>
      </c>
      <c r="B88" s="22" t="s">
        <v>89</v>
      </c>
      <c r="C88" s="22" t="s">
        <v>58</v>
      </c>
      <c r="D88" s="22" t="s">
        <v>240</v>
      </c>
      <c r="E88" s="35">
        <v>16500</v>
      </c>
      <c r="F88" s="36">
        <f t="shared" si="23"/>
        <v>0</v>
      </c>
      <c r="G88" s="36">
        <v>25</v>
      </c>
      <c r="H88" s="37">
        <f t="shared" si="24"/>
        <v>473.55</v>
      </c>
      <c r="I88" s="38">
        <f t="shared" si="25"/>
        <v>1171.5</v>
      </c>
      <c r="J88" s="38">
        <f t="shared" si="26"/>
        <v>181.50000000000003</v>
      </c>
      <c r="K88" s="36">
        <f t="shared" si="27"/>
        <v>501.6</v>
      </c>
      <c r="L88" s="38">
        <f t="shared" si="28"/>
        <v>1169.8500000000001</v>
      </c>
      <c r="M88" s="53">
        <v>1031.62</v>
      </c>
      <c r="N88" s="40">
        <f t="shared" si="32"/>
        <v>4529.62</v>
      </c>
      <c r="O88" s="37">
        <f t="shared" si="33"/>
        <v>2031.77</v>
      </c>
      <c r="P88" s="41">
        <f t="shared" si="34"/>
        <v>2522.8500000000004</v>
      </c>
      <c r="Q88" s="39"/>
      <c r="R88" s="1">
        <f t="shared" si="29"/>
        <v>14493.23</v>
      </c>
      <c r="S88" s="42">
        <f t="shared" si="30"/>
        <v>-242301.24</v>
      </c>
      <c r="T88" s="43"/>
      <c r="U88" s="36">
        <f t="shared" si="31"/>
        <v>0</v>
      </c>
      <c r="V88" s="44"/>
      <c r="W88" s="62">
        <f t="shared" si="35"/>
        <v>14468.23</v>
      </c>
    </row>
    <row r="89" spans="1:23" ht="11.25">
      <c r="A89" s="61" t="s">
        <v>192</v>
      </c>
      <c r="B89" s="22" t="s">
        <v>90</v>
      </c>
      <c r="C89" s="22" t="s">
        <v>54</v>
      </c>
      <c r="D89" s="22" t="s">
        <v>240</v>
      </c>
      <c r="E89" s="35">
        <v>22287</v>
      </c>
      <c r="F89" s="36">
        <f t="shared" si="23"/>
        <v>0</v>
      </c>
      <c r="G89" s="36">
        <v>25</v>
      </c>
      <c r="H89" s="37">
        <f aca="true" t="shared" si="36" ref="H89:H101">IF((E89)&gt;=AA$10,(AA$10*2.87%),E89*2.87%)</f>
        <v>639.6369</v>
      </c>
      <c r="I89" s="38">
        <f aca="true" t="shared" si="37" ref="I89:I101">IF((E89)&gt;=AA$10,(AA$10*7.1%),E89*7.1%)</f>
        <v>1582.377</v>
      </c>
      <c r="J89" s="38">
        <f aca="true" t="shared" si="38" ref="J89:J101">IF((E89)&gt;=AA$11,(AA$11*1.1%),E89*1.1%)</f>
        <v>245.157</v>
      </c>
      <c r="K89" s="36">
        <f aca="true" t="shared" si="39" ref="K89:K101">IF((E89)&gt;=AA$9,(AA$9*3.04%),E89*3.04%)</f>
        <v>677.5248</v>
      </c>
      <c r="L89" s="38">
        <f aca="true" t="shared" si="40" ref="L89:L101">IF((E89)&gt;=AA$9,(AA$9*7.09%),E89*7.09%)</f>
        <v>1580.1483</v>
      </c>
      <c r="M89" s="53">
        <v>0</v>
      </c>
      <c r="N89" s="40">
        <f t="shared" si="32"/>
        <v>4724.844</v>
      </c>
      <c r="O89" s="37">
        <f t="shared" si="33"/>
        <v>1342.1617</v>
      </c>
      <c r="P89" s="41">
        <f t="shared" si="34"/>
        <v>3407.6823</v>
      </c>
      <c r="Q89" s="39"/>
      <c r="R89" s="1">
        <f aca="true" t="shared" si="41" ref="R89:R101">E89-K89-H89-M89+Q89</f>
        <v>20969.8383</v>
      </c>
      <c r="S89" s="42">
        <f aca="true" t="shared" si="42" ref="S89:S101">(R89*12)-AA$12</f>
        <v>-164581.94040000002</v>
      </c>
      <c r="T89" s="43"/>
      <c r="U89" s="36">
        <f aca="true" t="shared" si="43" ref="U89:U101">F89-T89</f>
        <v>0</v>
      </c>
      <c r="V89" s="44"/>
      <c r="W89" s="62">
        <f t="shared" si="35"/>
        <v>20944.8383</v>
      </c>
    </row>
    <row r="90" spans="1:23" ht="11.25">
      <c r="A90" s="61" t="s">
        <v>193</v>
      </c>
      <c r="B90" s="22" t="s">
        <v>87</v>
      </c>
      <c r="C90" s="22" t="s">
        <v>57</v>
      </c>
      <c r="D90" s="22" t="s">
        <v>240</v>
      </c>
      <c r="E90" s="35">
        <v>20706</v>
      </c>
      <c r="F90" s="36">
        <f t="shared" si="23"/>
        <v>0</v>
      </c>
      <c r="G90" s="36">
        <v>25</v>
      </c>
      <c r="H90" s="37">
        <f t="shared" si="36"/>
        <v>594.2622</v>
      </c>
      <c r="I90" s="38">
        <f t="shared" si="37"/>
        <v>1470.126</v>
      </c>
      <c r="J90" s="38">
        <f t="shared" si="38"/>
        <v>227.76600000000002</v>
      </c>
      <c r="K90" s="36">
        <f t="shared" si="39"/>
        <v>629.4624</v>
      </c>
      <c r="L90" s="38">
        <f t="shared" si="40"/>
        <v>1468.0554000000002</v>
      </c>
      <c r="M90" s="53">
        <v>2063.24</v>
      </c>
      <c r="N90" s="40">
        <f t="shared" si="32"/>
        <v>6452.912</v>
      </c>
      <c r="O90" s="37">
        <f t="shared" si="33"/>
        <v>3311.9646</v>
      </c>
      <c r="P90" s="41">
        <f t="shared" si="34"/>
        <v>3165.9474</v>
      </c>
      <c r="Q90" s="39"/>
      <c r="R90" s="1">
        <f t="shared" si="41"/>
        <v>17419.0354</v>
      </c>
      <c r="S90" s="42">
        <f t="shared" si="42"/>
        <v>-207191.5752</v>
      </c>
      <c r="T90" s="43"/>
      <c r="U90" s="36">
        <f t="shared" si="43"/>
        <v>0</v>
      </c>
      <c r="V90" s="44"/>
      <c r="W90" s="62">
        <f t="shared" si="35"/>
        <v>17394.0354</v>
      </c>
    </row>
    <row r="91" spans="1:23" ht="11.25">
      <c r="A91" s="61" t="s">
        <v>194</v>
      </c>
      <c r="B91" s="22" t="s">
        <v>87</v>
      </c>
      <c r="C91" s="22" t="s">
        <v>47</v>
      </c>
      <c r="D91" s="22" t="s">
        <v>242</v>
      </c>
      <c r="E91" s="35">
        <v>22085</v>
      </c>
      <c r="F91" s="36">
        <f t="shared" si="23"/>
        <v>0</v>
      </c>
      <c r="G91" s="36">
        <v>25</v>
      </c>
      <c r="H91" s="37">
        <f t="shared" si="36"/>
        <v>633.8395</v>
      </c>
      <c r="I91" s="38">
        <f t="shared" si="37"/>
        <v>1568.0349999999999</v>
      </c>
      <c r="J91" s="38">
        <f t="shared" si="38"/>
        <v>242.93500000000003</v>
      </c>
      <c r="K91" s="36">
        <f t="shared" si="39"/>
        <v>671.384</v>
      </c>
      <c r="L91" s="38">
        <f t="shared" si="40"/>
        <v>1565.8265000000001</v>
      </c>
      <c r="M91" s="53">
        <v>0</v>
      </c>
      <c r="N91" s="40">
        <f t="shared" si="32"/>
        <v>4682.02</v>
      </c>
      <c r="O91" s="37">
        <f t="shared" si="33"/>
        <v>1330.2235</v>
      </c>
      <c r="P91" s="41">
        <f t="shared" si="34"/>
        <v>3376.7965</v>
      </c>
      <c r="Q91" s="39"/>
      <c r="R91" s="1">
        <f t="shared" si="41"/>
        <v>20779.7765</v>
      </c>
      <c r="S91" s="42">
        <f t="shared" si="42"/>
        <v>-166862.682</v>
      </c>
      <c r="T91" s="43"/>
      <c r="U91" s="36">
        <f t="shared" si="43"/>
        <v>0</v>
      </c>
      <c r="V91" s="44"/>
      <c r="W91" s="62">
        <f t="shared" si="35"/>
        <v>20754.7765</v>
      </c>
    </row>
    <row r="92" spans="1:23" ht="11.25">
      <c r="A92" s="63" t="s">
        <v>195</v>
      </c>
      <c r="B92" s="22" t="s">
        <v>87</v>
      </c>
      <c r="C92" s="23" t="s">
        <v>57</v>
      </c>
      <c r="D92" s="22" t="s">
        <v>240</v>
      </c>
      <c r="E92" s="35">
        <v>16978</v>
      </c>
      <c r="F92" s="36">
        <f t="shared" si="23"/>
        <v>0</v>
      </c>
      <c r="G92" s="36">
        <v>25</v>
      </c>
      <c r="H92" s="37">
        <f t="shared" si="36"/>
        <v>487.2686</v>
      </c>
      <c r="I92" s="38">
        <f t="shared" si="37"/>
        <v>1205.4379999999999</v>
      </c>
      <c r="J92" s="38">
        <f t="shared" si="38"/>
        <v>186.758</v>
      </c>
      <c r="K92" s="36">
        <f t="shared" si="39"/>
        <v>516.1312</v>
      </c>
      <c r="L92" s="38">
        <f t="shared" si="40"/>
        <v>1203.7402000000002</v>
      </c>
      <c r="M92" s="53">
        <v>0</v>
      </c>
      <c r="N92" s="40">
        <f t="shared" si="32"/>
        <v>3599.3360000000002</v>
      </c>
      <c r="O92" s="37">
        <f t="shared" si="33"/>
        <v>1028.3998000000001</v>
      </c>
      <c r="P92" s="41">
        <f t="shared" si="34"/>
        <v>2595.9362</v>
      </c>
      <c r="Q92" s="43"/>
      <c r="R92" s="1">
        <f t="shared" si="41"/>
        <v>15974.6002</v>
      </c>
      <c r="S92" s="42">
        <f t="shared" si="42"/>
        <v>-224524.7976</v>
      </c>
      <c r="T92" s="43"/>
      <c r="U92" s="36">
        <f t="shared" si="43"/>
        <v>0</v>
      </c>
      <c r="V92" s="44"/>
      <c r="W92" s="62">
        <f t="shared" si="35"/>
        <v>15949.6002</v>
      </c>
    </row>
    <row r="93" spans="1:23" ht="11.25">
      <c r="A93" s="63" t="s">
        <v>196</v>
      </c>
      <c r="B93" s="22" t="s">
        <v>87</v>
      </c>
      <c r="C93" s="23" t="s">
        <v>57</v>
      </c>
      <c r="D93" s="22" t="s">
        <v>240</v>
      </c>
      <c r="E93" s="35">
        <v>20706</v>
      </c>
      <c r="F93" s="36">
        <f t="shared" si="23"/>
        <v>0</v>
      </c>
      <c r="G93" s="36">
        <v>25</v>
      </c>
      <c r="H93" s="37">
        <f t="shared" si="36"/>
        <v>594.2622</v>
      </c>
      <c r="I93" s="38">
        <f t="shared" si="37"/>
        <v>1470.126</v>
      </c>
      <c r="J93" s="38">
        <f t="shared" si="38"/>
        <v>227.76600000000002</v>
      </c>
      <c r="K93" s="36">
        <f t="shared" si="39"/>
        <v>629.4624</v>
      </c>
      <c r="L93" s="38">
        <f t="shared" si="40"/>
        <v>1468.0554000000002</v>
      </c>
      <c r="M93" s="53">
        <v>0</v>
      </c>
      <c r="N93" s="40">
        <f t="shared" si="32"/>
        <v>4389.6720000000005</v>
      </c>
      <c r="O93" s="37">
        <f t="shared" si="33"/>
        <v>1248.7246</v>
      </c>
      <c r="P93" s="41">
        <f t="shared" si="34"/>
        <v>3165.9474</v>
      </c>
      <c r="Q93" s="43"/>
      <c r="R93" s="1">
        <f t="shared" si="41"/>
        <v>19482.2754</v>
      </c>
      <c r="S93" s="42">
        <f t="shared" si="42"/>
        <v>-182432.69520000002</v>
      </c>
      <c r="T93" s="43"/>
      <c r="U93" s="36">
        <f t="shared" si="43"/>
        <v>0</v>
      </c>
      <c r="V93" s="44"/>
      <c r="W93" s="62">
        <f t="shared" si="35"/>
        <v>19457.2754</v>
      </c>
    </row>
    <row r="94" spans="1:23" ht="11.25">
      <c r="A94" s="63" t="s">
        <v>198</v>
      </c>
      <c r="B94" s="22" t="s">
        <v>87</v>
      </c>
      <c r="C94" s="23" t="s">
        <v>36</v>
      </c>
      <c r="D94" s="22" t="s">
        <v>242</v>
      </c>
      <c r="E94" s="35">
        <v>16940</v>
      </c>
      <c r="F94" s="36">
        <f t="shared" si="23"/>
        <v>0</v>
      </c>
      <c r="G94" s="36">
        <v>25</v>
      </c>
      <c r="H94" s="37">
        <f t="shared" si="36"/>
        <v>486.178</v>
      </c>
      <c r="I94" s="38">
        <f t="shared" si="37"/>
        <v>1202.7399999999998</v>
      </c>
      <c r="J94" s="38">
        <f t="shared" si="38"/>
        <v>186.34000000000003</v>
      </c>
      <c r="K94" s="36">
        <f t="shared" si="39"/>
        <v>514.976</v>
      </c>
      <c r="L94" s="38">
        <f t="shared" si="40"/>
        <v>1201.046</v>
      </c>
      <c r="M94" s="53">
        <v>0</v>
      </c>
      <c r="N94" s="40">
        <f t="shared" si="32"/>
        <v>3591.2799999999997</v>
      </c>
      <c r="O94" s="37">
        <f t="shared" si="33"/>
        <v>1026.154</v>
      </c>
      <c r="P94" s="41">
        <f t="shared" si="34"/>
        <v>2590.126</v>
      </c>
      <c r="Q94" s="43"/>
      <c r="R94" s="1">
        <f t="shared" si="41"/>
        <v>15938.846000000001</v>
      </c>
      <c r="S94" s="42">
        <f t="shared" si="42"/>
        <v>-224953.848</v>
      </c>
      <c r="T94" s="43"/>
      <c r="U94" s="36">
        <f t="shared" si="43"/>
        <v>0</v>
      </c>
      <c r="V94" s="44"/>
      <c r="W94" s="62">
        <f t="shared" si="35"/>
        <v>15913.846</v>
      </c>
    </row>
    <row r="95" spans="1:23" ht="11.25">
      <c r="A95" s="63" t="s">
        <v>199</v>
      </c>
      <c r="B95" s="23" t="s">
        <v>90</v>
      </c>
      <c r="C95" s="23" t="s">
        <v>54</v>
      </c>
      <c r="D95" s="22" t="s">
        <v>240</v>
      </c>
      <c r="E95" s="35">
        <v>22287</v>
      </c>
      <c r="F95" s="36">
        <f t="shared" si="23"/>
        <v>0</v>
      </c>
      <c r="G95" s="36">
        <v>25</v>
      </c>
      <c r="H95" s="37">
        <f t="shared" si="36"/>
        <v>639.6369</v>
      </c>
      <c r="I95" s="38">
        <f t="shared" si="37"/>
        <v>1582.377</v>
      </c>
      <c r="J95" s="38">
        <f t="shared" si="38"/>
        <v>245.157</v>
      </c>
      <c r="K95" s="36">
        <f t="shared" si="39"/>
        <v>677.5248</v>
      </c>
      <c r="L95" s="38">
        <f t="shared" si="40"/>
        <v>1580.1483</v>
      </c>
      <c r="M95" s="53">
        <v>0</v>
      </c>
      <c r="N95" s="40">
        <f t="shared" si="32"/>
        <v>4724.844</v>
      </c>
      <c r="O95" s="37">
        <f t="shared" si="33"/>
        <v>1342.1617</v>
      </c>
      <c r="P95" s="41">
        <f t="shared" si="34"/>
        <v>3407.6823</v>
      </c>
      <c r="Q95" s="43"/>
      <c r="R95" s="1">
        <f t="shared" si="41"/>
        <v>20969.8383</v>
      </c>
      <c r="S95" s="42">
        <f t="shared" si="42"/>
        <v>-164581.94040000002</v>
      </c>
      <c r="T95" s="43"/>
      <c r="U95" s="36">
        <f t="shared" si="43"/>
        <v>0</v>
      </c>
      <c r="V95" s="44"/>
      <c r="W95" s="62">
        <f t="shared" si="35"/>
        <v>20944.8383</v>
      </c>
    </row>
    <row r="96" spans="1:23" ht="11.25">
      <c r="A96" s="63" t="s">
        <v>16</v>
      </c>
      <c r="B96" s="22" t="s">
        <v>88</v>
      </c>
      <c r="C96" s="23" t="s">
        <v>30</v>
      </c>
      <c r="D96" s="22" t="s">
        <v>240</v>
      </c>
      <c r="E96" s="35">
        <v>22000</v>
      </c>
      <c r="F96" s="36">
        <f t="shared" si="23"/>
        <v>0</v>
      </c>
      <c r="G96" s="36">
        <v>25</v>
      </c>
      <c r="H96" s="37">
        <f t="shared" si="36"/>
        <v>631.4</v>
      </c>
      <c r="I96" s="38">
        <f t="shared" si="37"/>
        <v>1561.9999999999998</v>
      </c>
      <c r="J96" s="38">
        <f t="shared" si="38"/>
        <v>242.00000000000003</v>
      </c>
      <c r="K96" s="36">
        <f t="shared" si="39"/>
        <v>668.8</v>
      </c>
      <c r="L96" s="38">
        <f t="shared" si="40"/>
        <v>1559.8000000000002</v>
      </c>
      <c r="M96" s="53">
        <v>0</v>
      </c>
      <c r="N96" s="40">
        <f t="shared" si="32"/>
        <v>4664</v>
      </c>
      <c r="O96" s="37">
        <f t="shared" si="33"/>
        <v>1325.1999999999998</v>
      </c>
      <c r="P96" s="41">
        <f t="shared" si="34"/>
        <v>3363.8</v>
      </c>
      <c r="Q96" s="43"/>
      <c r="R96" s="1">
        <f t="shared" si="41"/>
        <v>20699.8</v>
      </c>
      <c r="S96" s="42">
        <f t="shared" si="42"/>
        <v>-167822.40000000002</v>
      </c>
      <c r="T96" s="43"/>
      <c r="U96" s="36">
        <f t="shared" si="43"/>
        <v>0</v>
      </c>
      <c r="V96" s="44"/>
      <c r="W96" s="62">
        <f t="shared" si="35"/>
        <v>20674.8</v>
      </c>
    </row>
    <row r="97" spans="1:23" ht="11.25">
      <c r="A97" s="63" t="s">
        <v>200</v>
      </c>
      <c r="B97" s="22" t="s">
        <v>89</v>
      </c>
      <c r="C97" s="23" t="s">
        <v>59</v>
      </c>
      <c r="D97" s="22" t="s">
        <v>242</v>
      </c>
      <c r="E97" s="35">
        <v>14850</v>
      </c>
      <c r="F97" s="36">
        <f t="shared" si="23"/>
        <v>0</v>
      </c>
      <c r="G97" s="36">
        <v>25</v>
      </c>
      <c r="H97" s="37">
        <f t="shared" si="36"/>
        <v>426.195</v>
      </c>
      <c r="I97" s="38">
        <f t="shared" si="37"/>
        <v>1054.35</v>
      </c>
      <c r="J97" s="38">
        <f t="shared" si="38"/>
        <v>163.35000000000002</v>
      </c>
      <c r="K97" s="36">
        <f t="shared" si="39"/>
        <v>451.44</v>
      </c>
      <c r="L97" s="38">
        <f t="shared" si="40"/>
        <v>1052.865</v>
      </c>
      <c r="M97" s="53">
        <v>0</v>
      </c>
      <c r="N97" s="40">
        <f t="shared" si="32"/>
        <v>3148.2</v>
      </c>
      <c r="O97" s="37">
        <f t="shared" si="33"/>
        <v>902.635</v>
      </c>
      <c r="P97" s="41">
        <f t="shared" si="34"/>
        <v>2270.5649999999996</v>
      </c>
      <c r="Q97" s="43"/>
      <c r="R97" s="1">
        <f t="shared" si="41"/>
        <v>13972.365</v>
      </c>
      <c r="S97" s="42">
        <f t="shared" si="42"/>
        <v>-248551.62</v>
      </c>
      <c r="T97" s="43"/>
      <c r="U97" s="36">
        <f t="shared" si="43"/>
        <v>0</v>
      </c>
      <c r="V97" s="44"/>
      <c r="W97" s="62">
        <f t="shared" si="35"/>
        <v>13947.365</v>
      </c>
    </row>
    <row r="98" spans="1:23" ht="11.25">
      <c r="A98" s="63" t="s">
        <v>201</v>
      </c>
      <c r="B98" s="23" t="s">
        <v>84</v>
      </c>
      <c r="C98" s="23" t="s">
        <v>60</v>
      </c>
      <c r="D98" s="22" t="s">
        <v>240</v>
      </c>
      <c r="E98" s="35">
        <v>46200</v>
      </c>
      <c r="F98" s="36">
        <f>IF(AND(S98&lt;=0,AA$12&gt;0),0,IF(AND(S98&lt;=208109,$AA$12&gt;0),0.15*S98,IF(AND(S98&lt;=450903,$AA$12&gt;0),31216+(0.2*(S98-208109)),IF(AND(S98&gt;=450903,$AA$12&gt;0),79776+(0.25*(S98-450903)),IF(S98&lt;=624329,0.15*S98,IF(S98&lt;=867123,93649.35+(0.2*(S98-624329)),IF(S98&gt;867123,142208+(0.25*(S98-867123)))))))))/12</f>
        <v>1317.6869999999994</v>
      </c>
      <c r="G98" s="36">
        <v>25</v>
      </c>
      <c r="H98" s="37">
        <f t="shared" si="36"/>
        <v>1325.94</v>
      </c>
      <c r="I98" s="38">
        <f t="shared" si="37"/>
        <v>3280.2</v>
      </c>
      <c r="J98" s="38">
        <f t="shared" si="38"/>
        <v>508.20000000000005</v>
      </c>
      <c r="K98" s="36">
        <f t="shared" si="39"/>
        <v>1404.48</v>
      </c>
      <c r="L98" s="38">
        <f t="shared" si="40"/>
        <v>3275.5800000000004</v>
      </c>
      <c r="M98" s="53">
        <v>0</v>
      </c>
      <c r="N98" s="40">
        <f t="shared" si="32"/>
        <v>9794.4</v>
      </c>
      <c r="O98" s="37">
        <f t="shared" si="33"/>
        <v>4073.1069999999995</v>
      </c>
      <c r="P98" s="41">
        <f t="shared" si="34"/>
        <v>7063.98</v>
      </c>
      <c r="Q98" s="43"/>
      <c r="R98" s="1">
        <f t="shared" si="41"/>
        <v>43469.579999999994</v>
      </c>
      <c r="S98" s="42">
        <f t="shared" si="42"/>
        <v>105414.95999999996</v>
      </c>
      <c r="T98" s="43">
        <v>0</v>
      </c>
      <c r="U98" s="36">
        <f t="shared" si="43"/>
        <v>1317.6869999999994</v>
      </c>
      <c r="V98" s="44"/>
      <c r="W98" s="62">
        <f t="shared" si="35"/>
        <v>40809.206000000006</v>
      </c>
    </row>
    <row r="99" spans="1:23" ht="11.25">
      <c r="A99" s="63" t="s">
        <v>202</v>
      </c>
      <c r="B99" s="23" t="s">
        <v>87</v>
      </c>
      <c r="C99" s="23" t="s">
        <v>57</v>
      </c>
      <c r="D99" s="22" t="s">
        <v>240</v>
      </c>
      <c r="E99" s="35">
        <v>20706</v>
      </c>
      <c r="F99" s="36">
        <f t="shared" si="23"/>
        <v>0</v>
      </c>
      <c r="G99" s="36">
        <v>25</v>
      </c>
      <c r="H99" s="37">
        <f t="shared" si="36"/>
        <v>594.2622</v>
      </c>
      <c r="I99" s="38">
        <f t="shared" si="37"/>
        <v>1470.126</v>
      </c>
      <c r="J99" s="38">
        <f t="shared" si="38"/>
        <v>227.76600000000002</v>
      </c>
      <c r="K99" s="36">
        <f t="shared" si="39"/>
        <v>629.4624</v>
      </c>
      <c r="L99" s="38">
        <f t="shared" si="40"/>
        <v>1468.0554000000002</v>
      </c>
      <c r="M99" s="53">
        <v>0</v>
      </c>
      <c r="N99" s="40">
        <f t="shared" si="32"/>
        <v>4389.6720000000005</v>
      </c>
      <c r="O99" s="37">
        <f t="shared" si="33"/>
        <v>1248.7246</v>
      </c>
      <c r="P99" s="41">
        <f t="shared" si="34"/>
        <v>3165.9474</v>
      </c>
      <c r="Q99" s="43"/>
      <c r="R99" s="1">
        <f t="shared" si="41"/>
        <v>19482.2754</v>
      </c>
      <c r="S99" s="45">
        <f t="shared" si="42"/>
        <v>-182432.69520000002</v>
      </c>
      <c r="T99" s="43"/>
      <c r="U99" s="36">
        <f t="shared" si="43"/>
        <v>0</v>
      </c>
      <c r="V99" s="44"/>
      <c r="W99" s="62">
        <f t="shared" si="35"/>
        <v>19457.2754</v>
      </c>
    </row>
    <row r="100" spans="1:23" ht="11.25">
      <c r="A100" s="63" t="s">
        <v>203</v>
      </c>
      <c r="B100" s="23" t="s">
        <v>91</v>
      </c>
      <c r="C100" s="23" t="s">
        <v>43</v>
      </c>
      <c r="D100" s="22" t="s">
        <v>240</v>
      </c>
      <c r="E100" s="35">
        <v>20078</v>
      </c>
      <c r="F100" s="36">
        <f t="shared" si="23"/>
        <v>0</v>
      </c>
      <c r="G100" s="36">
        <v>25</v>
      </c>
      <c r="H100" s="37">
        <f t="shared" si="36"/>
        <v>576.2386</v>
      </c>
      <c r="I100" s="38">
        <f t="shared" si="37"/>
        <v>1425.5379999999998</v>
      </c>
      <c r="J100" s="38">
        <f t="shared" si="38"/>
        <v>220.85800000000003</v>
      </c>
      <c r="K100" s="36">
        <f t="shared" si="39"/>
        <v>610.3712</v>
      </c>
      <c r="L100" s="38">
        <f t="shared" si="40"/>
        <v>1423.5302000000001</v>
      </c>
      <c r="M100" s="53">
        <v>0</v>
      </c>
      <c r="N100" s="40">
        <f t="shared" si="32"/>
        <v>4256.536</v>
      </c>
      <c r="O100" s="37">
        <f t="shared" si="33"/>
        <v>1211.6098000000002</v>
      </c>
      <c r="P100" s="41">
        <f t="shared" si="34"/>
        <v>3069.9262</v>
      </c>
      <c r="Q100" s="43"/>
      <c r="R100" s="1">
        <f t="shared" si="41"/>
        <v>18891.390199999998</v>
      </c>
      <c r="S100" s="45">
        <f t="shared" si="42"/>
        <v>-189523.3176</v>
      </c>
      <c r="T100" s="43"/>
      <c r="U100" s="36">
        <f t="shared" si="43"/>
        <v>0</v>
      </c>
      <c r="V100" s="44"/>
      <c r="W100" s="62">
        <f t="shared" si="35"/>
        <v>18866.3902</v>
      </c>
    </row>
    <row r="101" spans="1:23" ht="11.25">
      <c r="A101" s="63" t="s">
        <v>204</v>
      </c>
      <c r="B101" s="23" t="s">
        <v>84</v>
      </c>
      <c r="C101" s="23" t="s">
        <v>61</v>
      </c>
      <c r="D101" s="22" t="s">
        <v>240</v>
      </c>
      <c r="E101" s="35">
        <v>35400</v>
      </c>
      <c r="F101" s="36">
        <f t="shared" si="23"/>
        <v>0</v>
      </c>
      <c r="G101" s="36">
        <v>25</v>
      </c>
      <c r="H101" s="37">
        <f t="shared" si="36"/>
        <v>1015.98</v>
      </c>
      <c r="I101" s="38">
        <f t="shared" si="37"/>
        <v>2513.3999999999996</v>
      </c>
      <c r="J101" s="38">
        <f t="shared" si="38"/>
        <v>389.40000000000003</v>
      </c>
      <c r="K101" s="36">
        <f t="shared" si="39"/>
        <v>1076.16</v>
      </c>
      <c r="L101" s="38">
        <f t="shared" si="40"/>
        <v>2509.86</v>
      </c>
      <c r="M101" s="53">
        <v>0</v>
      </c>
      <c r="N101" s="40">
        <f t="shared" si="32"/>
        <v>7504.799999999999</v>
      </c>
      <c r="O101" s="37">
        <f t="shared" si="33"/>
        <v>2117.1400000000003</v>
      </c>
      <c r="P101" s="41">
        <f t="shared" si="34"/>
        <v>5412.66</v>
      </c>
      <c r="Q101" s="43"/>
      <c r="R101" s="1">
        <f t="shared" si="41"/>
        <v>33307.85999999999</v>
      </c>
      <c r="S101" s="45">
        <f t="shared" si="42"/>
        <v>-16525.68000000005</v>
      </c>
      <c r="T101" s="43"/>
      <c r="U101" s="36">
        <f t="shared" si="43"/>
        <v>0</v>
      </c>
      <c r="V101" s="44"/>
      <c r="W101" s="62">
        <f t="shared" si="35"/>
        <v>33282.86</v>
      </c>
    </row>
    <row r="102" spans="1:29" s="11" customFormat="1" ht="11.25">
      <c r="A102" s="63" t="s">
        <v>232</v>
      </c>
      <c r="B102" s="23" t="s">
        <v>87</v>
      </c>
      <c r="C102" s="23" t="s">
        <v>59</v>
      </c>
      <c r="D102" s="22" t="s">
        <v>242</v>
      </c>
      <c r="E102" s="35">
        <v>16500</v>
      </c>
      <c r="F102" s="36">
        <f t="shared" si="23"/>
        <v>0</v>
      </c>
      <c r="G102" s="36">
        <v>25</v>
      </c>
      <c r="H102" s="37">
        <f aca="true" t="shared" si="44" ref="H102:H108">IF((E102)&gt;=AA$10,(AA$10*2.87%),E102*2.87%)</f>
        <v>473.55</v>
      </c>
      <c r="I102" s="38">
        <f aca="true" t="shared" si="45" ref="I102:I108">IF((E102)&gt;=AA$10,(AA$10*7.1%),E102*7.1%)</f>
        <v>1171.5</v>
      </c>
      <c r="J102" s="38">
        <f aca="true" t="shared" si="46" ref="J102:J108">IF((E102)&gt;=AA$11,(AA$11*1.1%),E102*1.1%)</f>
        <v>181.50000000000003</v>
      </c>
      <c r="K102" s="36">
        <f aca="true" t="shared" si="47" ref="K102:K108">IF((E102)&gt;=AA$9,(AA$9*3.04%),E102*3.04%)</f>
        <v>501.6</v>
      </c>
      <c r="L102" s="38">
        <f aca="true" t="shared" si="48" ref="L102:L108">IF((E102)&gt;=AA$9,(AA$9*7.09%),E102*7.09%)</f>
        <v>1169.8500000000001</v>
      </c>
      <c r="M102" s="53">
        <v>0</v>
      </c>
      <c r="N102" s="40">
        <f aca="true" t="shared" si="49" ref="N102:N108">SUM(H102:M102)</f>
        <v>3498</v>
      </c>
      <c r="O102" s="37">
        <f aca="true" t="shared" si="50" ref="O102:O108">SUM(F102+G102+H102+K102+M102)</f>
        <v>1000.1500000000001</v>
      </c>
      <c r="P102" s="41">
        <f aca="true" t="shared" si="51" ref="P102:P108">SUM(I102+J102+L102)</f>
        <v>2522.8500000000004</v>
      </c>
      <c r="Q102" s="43"/>
      <c r="R102" s="1">
        <f aca="true" t="shared" si="52" ref="R102:R108">E102-K102-H102-M102+Q102</f>
        <v>15524.85</v>
      </c>
      <c r="S102" s="45">
        <f aca="true" t="shared" si="53" ref="S102:S108">(R102*12)-AA$12</f>
        <v>-229921.8</v>
      </c>
      <c r="T102" s="43"/>
      <c r="U102" s="36">
        <f aca="true" t="shared" si="54" ref="U102:U108">F102-T102</f>
        <v>0</v>
      </c>
      <c r="V102" s="44"/>
      <c r="W102" s="62">
        <f aca="true" t="shared" si="55" ref="W102:W108">SUM(E102-F102-O102)</f>
        <v>15499.85</v>
      </c>
      <c r="AA102" s="80"/>
      <c r="AC102" s="80"/>
    </row>
    <row r="103" spans="1:29" s="11" customFormat="1" ht="11.25">
      <c r="A103" s="63" t="s">
        <v>233</v>
      </c>
      <c r="B103" s="23" t="s">
        <v>87</v>
      </c>
      <c r="C103" s="23" t="s">
        <v>59</v>
      </c>
      <c r="D103" s="22" t="s">
        <v>242</v>
      </c>
      <c r="E103" s="35">
        <v>16500</v>
      </c>
      <c r="F103" s="36">
        <f t="shared" si="23"/>
        <v>0</v>
      </c>
      <c r="G103" s="36">
        <v>25</v>
      </c>
      <c r="H103" s="37">
        <f t="shared" si="44"/>
        <v>473.55</v>
      </c>
      <c r="I103" s="38">
        <f t="shared" si="45"/>
        <v>1171.5</v>
      </c>
      <c r="J103" s="38">
        <f t="shared" si="46"/>
        <v>181.50000000000003</v>
      </c>
      <c r="K103" s="36">
        <f t="shared" si="47"/>
        <v>501.6</v>
      </c>
      <c r="L103" s="38">
        <f t="shared" si="48"/>
        <v>1169.8500000000001</v>
      </c>
      <c r="M103" s="53">
        <v>0</v>
      </c>
      <c r="N103" s="40">
        <f t="shared" si="49"/>
        <v>3498</v>
      </c>
      <c r="O103" s="37">
        <f t="shared" si="50"/>
        <v>1000.1500000000001</v>
      </c>
      <c r="P103" s="41">
        <f t="shared" si="51"/>
        <v>2522.8500000000004</v>
      </c>
      <c r="Q103" s="43"/>
      <c r="R103" s="1">
        <f t="shared" si="52"/>
        <v>15524.85</v>
      </c>
      <c r="S103" s="45">
        <f t="shared" si="53"/>
        <v>-229921.8</v>
      </c>
      <c r="T103" s="43"/>
      <c r="U103" s="36">
        <f t="shared" si="54"/>
        <v>0</v>
      </c>
      <c r="V103" s="44"/>
      <c r="W103" s="62">
        <f t="shared" si="55"/>
        <v>15499.85</v>
      </c>
      <c r="AA103" s="80"/>
      <c r="AC103" s="80"/>
    </row>
    <row r="104" spans="1:29" s="11" customFormat="1" ht="11.25">
      <c r="A104" s="63" t="s">
        <v>236</v>
      </c>
      <c r="B104" s="23" t="s">
        <v>89</v>
      </c>
      <c r="C104" s="23" t="s">
        <v>58</v>
      </c>
      <c r="D104" s="22" t="s">
        <v>240</v>
      </c>
      <c r="E104" s="35">
        <v>16500</v>
      </c>
      <c r="F104" s="36">
        <f t="shared" si="23"/>
        <v>0</v>
      </c>
      <c r="G104" s="36">
        <v>25</v>
      </c>
      <c r="H104" s="37">
        <f t="shared" si="44"/>
        <v>473.55</v>
      </c>
      <c r="I104" s="38">
        <f t="shared" si="45"/>
        <v>1171.5</v>
      </c>
      <c r="J104" s="38">
        <f t="shared" si="46"/>
        <v>181.50000000000003</v>
      </c>
      <c r="K104" s="36">
        <f t="shared" si="47"/>
        <v>501.6</v>
      </c>
      <c r="L104" s="38">
        <f t="shared" si="48"/>
        <v>1169.8500000000001</v>
      </c>
      <c r="M104" s="53">
        <v>0</v>
      </c>
      <c r="N104" s="40">
        <f t="shared" si="49"/>
        <v>3498</v>
      </c>
      <c r="O104" s="37">
        <f t="shared" si="50"/>
        <v>1000.1500000000001</v>
      </c>
      <c r="P104" s="41">
        <f t="shared" si="51"/>
        <v>2522.8500000000004</v>
      </c>
      <c r="Q104" s="43"/>
      <c r="R104" s="1">
        <f t="shared" si="52"/>
        <v>15524.85</v>
      </c>
      <c r="S104" s="45">
        <f t="shared" si="53"/>
        <v>-229921.8</v>
      </c>
      <c r="T104" s="43"/>
      <c r="U104" s="36">
        <f t="shared" si="54"/>
        <v>0</v>
      </c>
      <c r="V104" s="44"/>
      <c r="W104" s="62">
        <f t="shared" si="55"/>
        <v>15499.85</v>
      </c>
      <c r="AA104" s="80"/>
      <c r="AC104" s="80"/>
    </row>
    <row r="105" spans="1:29" s="11" customFormat="1" ht="11.25">
      <c r="A105" s="63" t="s">
        <v>237</v>
      </c>
      <c r="B105" s="23" t="s">
        <v>87</v>
      </c>
      <c r="C105" s="23" t="s">
        <v>49</v>
      </c>
      <c r="D105" s="23" t="s">
        <v>242</v>
      </c>
      <c r="E105" s="35">
        <v>20078</v>
      </c>
      <c r="F105" s="36">
        <f t="shared" si="23"/>
        <v>0</v>
      </c>
      <c r="G105" s="36">
        <v>25</v>
      </c>
      <c r="H105" s="37">
        <f t="shared" si="44"/>
        <v>576.2386</v>
      </c>
      <c r="I105" s="38">
        <f t="shared" si="45"/>
        <v>1425.5379999999998</v>
      </c>
      <c r="J105" s="38">
        <f t="shared" si="46"/>
        <v>220.85800000000003</v>
      </c>
      <c r="K105" s="36">
        <f t="shared" si="47"/>
        <v>610.3712</v>
      </c>
      <c r="L105" s="38">
        <f t="shared" si="48"/>
        <v>1423.5302000000001</v>
      </c>
      <c r="M105" s="53">
        <v>0</v>
      </c>
      <c r="N105" s="40">
        <f t="shared" si="49"/>
        <v>4256.536</v>
      </c>
      <c r="O105" s="37">
        <f t="shared" si="50"/>
        <v>1211.6098000000002</v>
      </c>
      <c r="P105" s="41">
        <f t="shared" si="51"/>
        <v>3069.9262</v>
      </c>
      <c r="Q105" s="43"/>
      <c r="R105" s="1">
        <f t="shared" si="52"/>
        <v>18891.390199999998</v>
      </c>
      <c r="S105" s="45">
        <f t="shared" si="53"/>
        <v>-189523.3176</v>
      </c>
      <c r="T105" s="43"/>
      <c r="U105" s="36">
        <f t="shared" si="54"/>
        <v>0</v>
      </c>
      <c r="V105" s="44"/>
      <c r="W105" s="62">
        <f t="shared" si="55"/>
        <v>18866.3902</v>
      </c>
      <c r="AA105" s="80"/>
      <c r="AC105" s="80"/>
    </row>
    <row r="106" spans="1:29" s="11" customFormat="1" ht="11.25">
      <c r="A106" s="63" t="s">
        <v>249</v>
      </c>
      <c r="B106" s="23" t="s">
        <v>91</v>
      </c>
      <c r="C106" s="23" t="s">
        <v>43</v>
      </c>
      <c r="D106" s="23" t="s">
        <v>243</v>
      </c>
      <c r="E106" s="35">
        <v>20078</v>
      </c>
      <c r="F106" s="36">
        <f t="shared" si="23"/>
        <v>0</v>
      </c>
      <c r="G106" s="36">
        <v>25</v>
      </c>
      <c r="H106" s="37">
        <f t="shared" si="44"/>
        <v>576.2386</v>
      </c>
      <c r="I106" s="38">
        <f t="shared" si="45"/>
        <v>1425.5379999999998</v>
      </c>
      <c r="J106" s="38">
        <f t="shared" si="46"/>
        <v>220.85800000000003</v>
      </c>
      <c r="K106" s="36">
        <f t="shared" si="47"/>
        <v>610.3712</v>
      </c>
      <c r="L106" s="38">
        <f t="shared" si="48"/>
        <v>1423.5302000000001</v>
      </c>
      <c r="M106" s="53">
        <v>0</v>
      </c>
      <c r="N106" s="40">
        <f t="shared" si="49"/>
        <v>4256.536</v>
      </c>
      <c r="O106" s="37">
        <f t="shared" si="50"/>
        <v>1211.6098000000002</v>
      </c>
      <c r="P106" s="41">
        <f t="shared" si="51"/>
        <v>3069.9262</v>
      </c>
      <c r="Q106" s="43"/>
      <c r="R106" s="1">
        <f t="shared" si="52"/>
        <v>18891.390199999998</v>
      </c>
      <c r="S106" s="45">
        <f t="shared" si="53"/>
        <v>-189523.3176</v>
      </c>
      <c r="T106" s="43"/>
      <c r="U106" s="36">
        <f t="shared" si="54"/>
        <v>0</v>
      </c>
      <c r="V106" s="44"/>
      <c r="W106" s="62">
        <f t="shared" si="55"/>
        <v>18866.3902</v>
      </c>
      <c r="AA106" s="80"/>
      <c r="AC106" s="80"/>
    </row>
    <row r="107" spans="1:29" s="11" customFormat="1" ht="11.25">
      <c r="A107" s="63" t="s">
        <v>251</v>
      </c>
      <c r="B107" s="23" t="s">
        <v>252</v>
      </c>
      <c r="C107" s="23" t="s">
        <v>253</v>
      </c>
      <c r="D107" s="23" t="s">
        <v>243</v>
      </c>
      <c r="E107" s="35">
        <v>60000</v>
      </c>
      <c r="F107" s="36">
        <f t="shared" si="23"/>
        <v>3486.65</v>
      </c>
      <c r="G107" s="36">
        <v>25</v>
      </c>
      <c r="H107" s="37">
        <f t="shared" si="44"/>
        <v>1722</v>
      </c>
      <c r="I107" s="38">
        <f t="shared" si="45"/>
        <v>4260</v>
      </c>
      <c r="J107" s="38">
        <f t="shared" si="46"/>
        <v>520.344</v>
      </c>
      <c r="K107" s="36">
        <f t="shared" si="47"/>
        <v>1824</v>
      </c>
      <c r="L107" s="38">
        <f t="shared" si="48"/>
        <v>4254</v>
      </c>
      <c r="M107" s="53">
        <v>0</v>
      </c>
      <c r="N107" s="40">
        <f t="shared" si="49"/>
        <v>12580.344000000001</v>
      </c>
      <c r="O107" s="37">
        <f t="shared" si="50"/>
        <v>7057.65</v>
      </c>
      <c r="P107" s="41">
        <f t="shared" si="51"/>
        <v>9034.344000000001</v>
      </c>
      <c r="Q107" s="43"/>
      <c r="R107" s="1">
        <f t="shared" si="52"/>
        <v>56454</v>
      </c>
      <c r="S107" s="45">
        <f t="shared" si="53"/>
        <v>261228</v>
      </c>
      <c r="T107" s="43"/>
      <c r="U107" s="36">
        <f t="shared" si="54"/>
        <v>3486.65</v>
      </c>
      <c r="V107" s="44"/>
      <c r="W107" s="62">
        <f t="shared" si="55"/>
        <v>49455.7</v>
      </c>
      <c r="AA107" s="80"/>
      <c r="AC107" s="80"/>
    </row>
    <row r="108" spans="1:29" s="11" customFormat="1" ht="12" thickBot="1">
      <c r="A108" s="63" t="s">
        <v>254</v>
      </c>
      <c r="B108" s="23" t="s">
        <v>255</v>
      </c>
      <c r="C108" s="23" t="s">
        <v>256</v>
      </c>
      <c r="D108" s="23" t="s">
        <v>243</v>
      </c>
      <c r="E108" s="35">
        <v>60000</v>
      </c>
      <c r="F108" s="36">
        <f t="shared" si="23"/>
        <v>3486.65</v>
      </c>
      <c r="G108" s="36">
        <v>25</v>
      </c>
      <c r="H108" s="37">
        <f t="shared" si="44"/>
        <v>1722</v>
      </c>
      <c r="I108" s="38">
        <f t="shared" si="45"/>
        <v>4260</v>
      </c>
      <c r="J108" s="38">
        <f t="shared" si="46"/>
        <v>520.344</v>
      </c>
      <c r="K108" s="36">
        <f t="shared" si="47"/>
        <v>1824</v>
      </c>
      <c r="L108" s="38">
        <f t="shared" si="48"/>
        <v>4254</v>
      </c>
      <c r="M108" s="53">
        <v>0</v>
      </c>
      <c r="N108" s="40">
        <f t="shared" si="49"/>
        <v>12580.344000000001</v>
      </c>
      <c r="O108" s="37">
        <f t="shared" si="50"/>
        <v>7057.65</v>
      </c>
      <c r="P108" s="41">
        <f t="shared" si="51"/>
        <v>9034.344000000001</v>
      </c>
      <c r="Q108" s="43"/>
      <c r="R108" s="1">
        <f t="shared" si="52"/>
        <v>56454</v>
      </c>
      <c r="S108" s="45">
        <f t="shared" si="53"/>
        <v>261228</v>
      </c>
      <c r="T108" s="43"/>
      <c r="U108" s="36">
        <f t="shared" si="54"/>
        <v>3486.65</v>
      </c>
      <c r="V108" s="44"/>
      <c r="W108" s="62">
        <f t="shared" si="55"/>
        <v>49455.7</v>
      </c>
      <c r="AA108" s="80"/>
      <c r="AC108" s="80"/>
    </row>
    <row r="109" spans="1:29" s="3" customFormat="1" ht="12" thickBot="1" thickTop="1">
      <c r="A109" s="86" t="s">
        <v>11</v>
      </c>
      <c r="B109" s="87"/>
      <c r="C109" s="87"/>
      <c r="D109" s="87"/>
      <c r="E109" s="83">
        <f>SUM(E26:E108)</f>
        <v>2547077</v>
      </c>
      <c r="F109" s="83">
        <f aca="true" t="shared" si="56" ref="F109:V109">SUM(F26:F108)</f>
        <v>97051.05507999999</v>
      </c>
      <c r="G109" s="83">
        <f t="shared" si="56"/>
        <v>2075</v>
      </c>
      <c r="H109" s="83">
        <f t="shared" si="56"/>
        <v>73101.10989999998</v>
      </c>
      <c r="I109" s="83">
        <f t="shared" si="56"/>
        <v>180842.4670000001</v>
      </c>
      <c r="J109" s="83">
        <f t="shared" si="56"/>
        <v>23672.968000000004</v>
      </c>
      <c r="K109" s="83">
        <f t="shared" si="56"/>
        <v>75876.48479999996</v>
      </c>
      <c r="L109" s="83">
        <f t="shared" si="56"/>
        <v>176961.93329999998</v>
      </c>
      <c r="M109" s="83">
        <f t="shared" si="56"/>
        <v>22695.639999999992</v>
      </c>
      <c r="N109" s="83">
        <f t="shared" si="56"/>
        <v>553150.6030000005</v>
      </c>
      <c r="O109" s="83">
        <f t="shared" si="56"/>
        <v>270799.2897799999</v>
      </c>
      <c r="P109" s="83">
        <f t="shared" si="56"/>
        <v>381477.36829999974</v>
      </c>
      <c r="Q109" s="83">
        <f t="shared" si="56"/>
        <v>0</v>
      </c>
      <c r="R109" s="83">
        <f t="shared" si="56"/>
        <v>2375403.765299998</v>
      </c>
      <c r="S109" s="83">
        <f t="shared" si="56"/>
        <v>-6041414.816399999</v>
      </c>
      <c r="T109" s="83">
        <f t="shared" si="56"/>
        <v>0</v>
      </c>
      <c r="U109" s="83">
        <f t="shared" si="56"/>
        <v>97051.05507999999</v>
      </c>
      <c r="V109" s="83">
        <f t="shared" si="56"/>
        <v>0</v>
      </c>
      <c r="W109" s="84">
        <f>SUM(W26:W108)</f>
        <v>2179226.65514</v>
      </c>
      <c r="AA109" s="18"/>
      <c r="AC109" s="18"/>
    </row>
    <row r="110" spans="1:23" ht="12" thickTop="1">
      <c r="A110" s="61" t="s">
        <v>206</v>
      </c>
      <c r="B110" s="22" t="s">
        <v>92</v>
      </c>
      <c r="C110" s="22" t="s">
        <v>62</v>
      </c>
      <c r="D110" s="22" t="s">
        <v>239</v>
      </c>
      <c r="E110" s="35">
        <v>114950</v>
      </c>
      <c r="F110" s="36">
        <f>IF(AND(S110&lt;=0,AA$12&gt;0),0,IF(AND(S110&lt;=208109,$AA$12&gt;0),0.15*S110,IF(AND(S110&lt;=450903,$AA$12&gt;0),31216+(0.2*(S110-208109)),IF(AND(S110&gt;=450903,$AA$12&gt;0),79776+(0.25*(S110-450903)),IF(S110&lt;=624329,0.15*S110,IF(S110&lt;=867123,93649.35+(0.2*(S110-624329)),IF(S110&gt;867123,142208+(0.25*(S110-867123)))))))))/12</f>
        <v>15622.051249999999</v>
      </c>
      <c r="G110" s="36">
        <v>25</v>
      </c>
      <c r="H110" s="37">
        <f>IF((E110)&gt;=AA$10,(AA$10*2.87%),E110*2.87%)</f>
        <v>3299.065</v>
      </c>
      <c r="I110" s="38">
        <f>IF((E110)&gt;=AA$10,(AA$10*7.1%),E110*7.1%)</f>
        <v>8161.449999999999</v>
      </c>
      <c r="J110" s="38">
        <f>IF((E110)&gt;=AA$11,(AA$11*1.1%),E110*1.1%)</f>
        <v>520.344</v>
      </c>
      <c r="K110" s="36">
        <f>IF((E110)&gt;=AA$9,(AA$9*3.04%),E110*3.04%)</f>
        <v>3494.48</v>
      </c>
      <c r="L110" s="38">
        <f>IF((E110)&gt;=AA$9,(AA$9*7.09%),E110*7.09%)</f>
        <v>8149.955000000001</v>
      </c>
      <c r="M110" s="53">
        <v>0</v>
      </c>
      <c r="N110" s="40">
        <f>SUM(H110:M110)</f>
        <v>23625.294</v>
      </c>
      <c r="O110" s="37">
        <f>SUM(F110+G110+H110+K110+M110)</f>
        <v>22440.59625</v>
      </c>
      <c r="P110" s="41">
        <f>SUM(I110+J110+L110)</f>
        <v>16831.749</v>
      </c>
      <c r="Q110" s="39">
        <v>0</v>
      </c>
      <c r="R110" s="1">
        <f>E110-K110-H110-M110+Q110</f>
        <v>108156.455</v>
      </c>
      <c r="S110" s="42">
        <f>(R110*12)-AA$12</f>
        <v>881657.46</v>
      </c>
      <c r="T110" s="43"/>
      <c r="U110" s="36">
        <f>F110-T110</f>
        <v>15622.051249999999</v>
      </c>
      <c r="V110" s="44"/>
      <c r="W110" s="62">
        <f>SUM(E110-F110-O110)</f>
        <v>76887.3525</v>
      </c>
    </row>
    <row r="111" spans="1:23" ht="12" thickBot="1">
      <c r="A111" s="61" t="s">
        <v>246</v>
      </c>
      <c r="B111" s="22" t="s">
        <v>92</v>
      </c>
      <c r="C111" s="22" t="s">
        <v>30</v>
      </c>
      <c r="D111" s="22" t="s">
        <v>240</v>
      </c>
      <c r="E111" s="35">
        <v>35000</v>
      </c>
      <c r="F111" s="36">
        <f>IF(AND(S111&lt;=0,AA$12&gt;0),0,IF(AND(S111&lt;=208109,$AA$12&gt;0),0.15*S111,IF(AND(S111&lt;=450903,$AA$12&gt;0),31216+(0.2*(S111-208109)),IF(AND(S111&gt;=450903,$AA$12&gt;0),79776+(0.25*(S111-450903)),IF(S111&lt;=624329,0.15*S111,IF(S111&lt;=867123,93649.35+(0.2*(S111-624329)),IF(S111&gt;867123,142208+(0.25*(S111-867123)))))))))/12</f>
        <v>0</v>
      </c>
      <c r="G111" s="36">
        <v>25</v>
      </c>
      <c r="H111" s="37">
        <f>IF((E111)&gt;=AA$10,(AA$10*2.87%),E111*2.87%)</f>
        <v>1004.5</v>
      </c>
      <c r="I111" s="38">
        <f>IF((E111)&gt;=AA$10,(AA$10*7.1%),E111*7.1%)</f>
        <v>2485</v>
      </c>
      <c r="J111" s="38">
        <f>IF((E111)&gt;=AA$11,(AA$11*1.1%),E111*1.1%)</f>
        <v>385.00000000000006</v>
      </c>
      <c r="K111" s="36">
        <f>IF((E111)&gt;=AA$9,(AA$9*3.04%),E111*3.04%)</f>
        <v>1064</v>
      </c>
      <c r="L111" s="38">
        <f>IF((E111)&gt;=AA$9,(AA$9*7.09%),E111*7.09%)</f>
        <v>2481.5</v>
      </c>
      <c r="M111" s="53">
        <v>0</v>
      </c>
      <c r="N111" s="40">
        <f t="shared" si="32"/>
        <v>7420</v>
      </c>
      <c r="O111" s="37">
        <f>SUM(F111+G111+H111+K111+M111)</f>
        <v>2093.5</v>
      </c>
      <c r="P111" s="41">
        <f>SUM(I111+J111+L111)</f>
        <v>5351.5</v>
      </c>
      <c r="Q111" s="39">
        <v>0</v>
      </c>
      <c r="R111" s="1">
        <f>E111-K111-H111-M111+Q111</f>
        <v>32931.5</v>
      </c>
      <c r="S111" s="42">
        <f>(R111*12)-AA$12</f>
        <v>-21042</v>
      </c>
      <c r="T111" s="43"/>
      <c r="U111" s="36">
        <f>F111-T111</f>
        <v>0</v>
      </c>
      <c r="V111" s="44"/>
      <c r="W111" s="62">
        <f>SUM(E111-F111-O111)</f>
        <v>32906.5</v>
      </c>
    </row>
    <row r="112" spans="1:23" s="3" customFormat="1" ht="12" thickBot="1" thickTop="1">
      <c r="A112" s="85" t="s">
        <v>12</v>
      </c>
      <c r="B112" s="82"/>
      <c r="C112" s="82"/>
      <c r="D112" s="82"/>
      <c r="E112" s="83">
        <f aca="true" t="shared" si="57" ref="E112:W112">SUM(E110:E111)</f>
        <v>149950</v>
      </c>
      <c r="F112" s="83">
        <f t="shared" si="57"/>
        <v>15622.051249999999</v>
      </c>
      <c r="G112" s="83">
        <f t="shared" si="57"/>
        <v>50</v>
      </c>
      <c r="H112" s="83">
        <f t="shared" si="57"/>
        <v>4303.5650000000005</v>
      </c>
      <c r="I112" s="83">
        <f t="shared" si="57"/>
        <v>10646.449999999999</v>
      </c>
      <c r="J112" s="83">
        <f t="shared" si="57"/>
        <v>905.344</v>
      </c>
      <c r="K112" s="83">
        <f t="shared" si="57"/>
        <v>4558.48</v>
      </c>
      <c r="L112" s="83">
        <f t="shared" si="57"/>
        <v>10631.455000000002</v>
      </c>
      <c r="M112" s="83">
        <f t="shared" si="57"/>
        <v>0</v>
      </c>
      <c r="N112" s="83">
        <f t="shared" si="57"/>
        <v>31045.294</v>
      </c>
      <c r="O112" s="83">
        <f t="shared" si="57"/>
        <v>24534.09625</v>
      </c>
      <c r="P112" s="83">
        <f t="shared" si="57"/>
        <v>22183.249</v>
      </c>
      <c r="Q112" s="83">
        <f t="shared" si="57"/>
        <v>0</v>
      </c>
      <c r="R112" s="83">
        <f t="shared" si="57"/>
        <v>141087.95500000002</v>
      </c>
      <c r="S112" s="83">
        <f t="shared" si="57"/>
        <v>860615.46</v>
      </c>
      <c r="T112" s="83">
        <f t="shared" si="57"/>
        <v>0</v>
      </c>
      <c r="U112" s="83">
        <f t="shared" si="57"/>
        <v>15622.051249999999</v>
      </c>
      <c r="V112" s="83">
        <f t="shared" si="57"/>
        <v>0</v>
      </c>
      <c r="W112" s="84">
        <f t="shared" si="57"/>
        <v>109793.8525</v>
      </c>
    </row>
    <row r="113" spans="1:23" ht="12" thickTop="1">
      <c r="A113" s="61" t="s">
        <v>207</v>
      </c>
      <c r="B113" s="22" t="s">
        <v>93</v>
      </c>
      <c r="C113" s="22" t="s">
        <v>63</v>
      </c>
      <c r="D113" s="22" t="s">
        <v>239</v>
      </c>
      <c r="E113" s="35">
        <v>114950</v>
      </c>
      <c r="F113" s="36">
        <f aca="true" t="shared" si="58" ref="F113:F127">IF(AND(S113&lt;=0,AA$12&gt;0),0,IF(AND(S113&lt;=208109,$AA$12&gt;0),0.15*S113,IF(AND(S113&lt;=450903,$AA$12&gt;0),31216+(0.2*(S113-208109)),IF(AND(S113&gt;=450903,$AA$12&gt;0),79776+(0.25*(S113-450903)),IF(S113&lt;=624329,0.15*S113,IF(S113&lt;=867123,93649.35+(0.2*(S113-624329)),IF(S113&gt;867123,142208+(0.25*(S113-867123)))))))))/12</f>
        <v>15364.14625</v>
      </c>
      <c r="G113" s="36">
        <v>25</v>
      </c>
      <c r="H113" s="37">
        <f aca="true" t="shared" si="59" ref="H113:H127">IF((E113)&gt;=AA$10,(AA$10*2.87%),E113*2.87%)</f>
        <v>3299.065</v>
      </c>
      <c r="I113" s="38">
        <f aca="true" t="shared" si="60" ref="I113:I127">IF((E113)&gt;=AA$10,(AA$10*7.1%),E113*7.1%)</f>
        <v>8161.449999999999</v>
      </c>
      <c r="J113" s="38">
        <f aca="true" t="shared" si="61" ref="J113:J127">IF((E113)&gt;=AA$11,(AA$11*1.1%),E113*1.1%)</f>
        <v>520.344</v>
      </c>
      <c r="K113" s="36">
        <f aca="true" t="shared" si="62" ref="K113:K127">IF((E113)&gt;=AA$9,(AA$9*3.04%),E113*3.04%)</f>
        <v>3494.48</v>
      </c>
      <c r="L113" s="38">
        <f aca="true" t="shared" si="63" ref="L113:L127">IF((E113)&gt;=AA$9,(AA$9*7.09%),E113*7.09%)</f>
        <v>8149.955000000001</v>
      </c>
      <c r="M113" s="53">
        <v>1031.62</v>
      </c>
      <c r="N113" s="40">
        <f t="shared" si="32"/>
        <v>24656.914</v>
      </c>
      <c r="O113" s="37">
        <f aca="true" t="shared" si="64" ref="O113:O127">SUM(F113+G113+H113+K113+M113)</f>
        <v>23214.31125</v>
      </c>
      <c r="P113" s="41">
        <f aca="true" t="shared" si="65" ref="P113:P127">SUM(I113+J113+L113)</f>
        <v>16831.749</v>
      </c>
      <c r="Q113" s="39"/>
      <c r="R113" s="1">
        <f aca="true" t="shared" si="66" ref="R113:R127">E113-K113-H113-M113+Q113</f>
        <v>107124.835</v>
      </c>
      <c r="S113" s="42">
        <f aca="true" t="shared" si="67" ref="S113:S126">(R113*12)-AA$12</f>
        <v>869278.02</v>
      </c>
      <c r="T113" s="43"/>
      <c r="U113" s="36">
        <f aca="true" t="shared" si="68" ref="U113:U127">F113-T113</f>
        <v>15364.14625</v>
      </c>
      <c r="V113" s="44"/>
      <c r="W113" s="62">
        <f aca="true" t="shared" si="69" ref="W113:W127">SUM(E113-F113-O113)</f>
        <v>76371.5425</v>
      </c>
    </row>
    <row r="114" spans="1:23" ht="11.25">
      <c r="A114" s="61" t="s">
        <v>208</v>
      </c>
      <c r="B114" s="22" t="s">
        <v>93</v>
      </c>
      <c r="C114" s="22" t="s">
        <v>64</v>
      </c>
      <c r="D114" s="22" t="s">
        <v>240</v>
      </c>
      <c r="E114" s="35">
        <v>41764</v>
      </c>
      <c r="F114" s="36">
        <f t="shared" si="58"/>
        <v>536.8691399999996</v>
      </c>
      <c r="G114" s="36">
        <v>25</v>
      </c>
      <c r="H114" s="37">
        <f t="shared" si="59"/>
        <v>1198.6268</v>
      </c>
      <c r="I114" s="38">
        <f t="shared" si="60"/>
        <v>2965.2439999999997</v>
      </c>
      <c r="J114" s="38">
        <f t="shared" si="61"/>
        <v>459.40400000000005</v>
      </c>
      <c r="K114" s="36">
        <f t="shared" si="62"/>
        <v>1269.6256</v>
      </c>
      <c r="L114" s="38">
        <f t="shared" si="63"/>
        <v>2961.0676000000003</v>
      </c>
      <c r="M114" s="53">
        <v>1031.62</v>
      </c>
      <c r="N114" s="40">
        <f t="shared" si="32"/>
        <v>9885.588</v>
      </c>
      <c r="O114" s="37">
        <f t="shared" si="64"/>
        <v>4061.7415399999995</v>
      </c>
      <c r="P114" s="41">
        <f t="shared" si="65"/>
        <v>6385.7155999999995</v>
      </c>
      <c r="Q114" s="39"/>
      <c r="R114" s="1">
        <f t="shared" si="66"/>
        <v>38264.1276</v>
      </c>
      <c r="S114" s="42">
        <f t="shared" si="67"/>
        <v>42949.53119999997</v>
      </c>
      <c r="T114" s="43">
        <v>0</v>
      </c>
      <c r="U114" s="36">
        <f t="shared" si="68"/>
        <v>536.8691399999996</v>
      </c>
      <c r="V114" s="46"/>
      <c r="W114" s="62">
        <f t="shared" si="69"/>
        <v>37165.389319999995</v>
      </c>
    </row>
    <row r="115" spans="1:23" ht="11.25">
      <c r="A115" s="61" t="s">
        <v>209</v>
      </c>
      <c r="B115" s="22" t="s">
        <v>94</v>
      </c>
      <c r="C115" s="22" t="s">
        <v>65</v>
      </c>
      <c r="D115" s="22" t="s">
        <v>240</v>
      </c>
      <c r="E115" s="35">
        <v>114950</v>
      </c>
      <c r="F115" s="36">
        <f t="shared" si="58"/>
        <v>15622.051249999999</v>
      </c>
      <c r="G115" s="36">
        <v>25</v>
      </c>
      <c r="H115" s="37">
        <f t="shared" si="59"/>
        <v>3299.065</v>
      </c>
      <c r="I115" s="38">
        <f t="shared" si="60"/>
        <v>8161.449999999999</v>
      </c>
      <c r="J115" s="38">
        <f t="shared" si="61"/>
        <v>520.344</v>
      </c>
      <c r="K115" s="36">
        <f t="shared" si="62"/>
        <v>3494.48</v>
      </c>
      <c r="L115" s="38">
        <f t="shared" si="63"/>
        <v>8149.955000000001</v>
      </c>
      <c r="M115" s="53">
        <v>0</v>
      </c>
      <c r="N115" s="40">
        <f t="shared" si="32"/>
        <v>23625.294</v>
      </c>
      <c r="O115" s="37">
        <f t="shared" si="64"/>
        <v>22440.59625</v>
      </c>
      <c r="P115" s="41">
        <f t="shared" si="65"/>
        <v>16831.749</v>
      </c>
      <c r="Q115" s="39"/>
      <c r="R115" s="1">
        <f t="shared" si="66"/>
        <v>108156.455</v>
      </c>
      <c r="S115" s="42">
        <f t="shared" si="67"/>
        <v>881657.46</v>
      </c>
      <c r="T115" s="43">
        <v>0</v>
      </c>
      <c r="U115" s="36">
        <f t="shared" si="68"/>
        <v>15622.051249999999</v>
      </c>
      <c r="V115" s="44"/>
      <c r="W115" s="62">
        <f t="shared" si="69"/>
        <v>76887.3525</v>
      </c>
    </row>
    <row r="116" spans="1:23" ht="11.25">
      <c r="A116" s="61" t="s">
        <v>210</v>
      </c>
      <c r="B116" s="22" t="s">
        <v>94</v>
      </c>
      <c r="C116" s="22" t="s">
        <v>66</v>
      </c>
      <c r="D116" s="22" t="s">
        <v>239</v>
      </c>
      <c r="E116" s="35">
        <v>41764</v>
      </c>
      <c r="F116" s="36">
        <f t="shared" si="58"/>
        <v>691.6121400000003</v>
      </c>
      <c r="G116" s="36">
        <v>25</v>
      </c>
      <c r="H116" s="37">
        <f t="shared" si="59"/>
        <v>1198.6268</v>
      </c>
      <c r="I116" s="38">
        <f t="shared" si="60"/>
        <v>2965.2439999999997</v>
      </c>
      <c r="J116" s="38">
        <f t="shared" si="61"/>
        <v>459.40400000000005</v>
      </c>
      <c r="K116" s="36">
        <f t="shared" si="62"/>
        <v>1269.6256</v>
      </c>
      <c r="L116" s="38">
        <f t="shared" si="63"/>
        <v>2961.0676000000003</v>
      </c>
      <c r="M116" s="53">
        <v>0</v>
      </c>
      <c r="N116" s="40">
        <f t="shared" si="32"/>
        <v>8853.968</v>
      </c>
      <c r="O116" s="37">
        <f t="shared" si="64"/>
        <v>3184.8645400000005</v>
      </c>
      <c r="P116" s="41">
        <f t="shared" si="65"/>
        <v>6385.7155999999995</v>
      </c>
      <c r="Q116" s="39"/>
      <c r="R116" s="1">
        <f t="shared" si="66"/>
        <v>39295.7476</v>
      </c>
      <c r="S116" s="42">
        <f t="shared" si="67"/>
        <v>55328.97120000003</v>
      </c>
      <c r="T116" s="43"/>
      <c r="U116" s="36">
        <f t="shared" si="68"/>
        <v>691.6121400000003</v>
      </c>
      <c r="V116" s="44"/>
      <c r="W116" s="62">
        <f t="shared" si="69"/>
        <v>37887.52332</v>
      </c>
    </row>
    <row r="117" spans="1:23" ht="11.25">
      <c r="A117" s="61" t="s">
        <v>211</v>
      </c>
      <c r="B117" s="22" t="s">
        <v>94</v>
      </c>
      <c r="C117" s="22" t="s">
        <v>67</v>
      </c>
      <c r="D117" s="22" t="s">
        <v>239</v>
      </c>
      <c r="E117" s="35">
        <v>60500</v>
      </c>
      <c r="F117" s="36">
        <f t="shared" si="58"/>
        <v>3374.4159999999993</v>
      </c>
      <c r="G117" s="36">
        <v>25</v>
      </c>
      <c r="H117" s="37">
        <f t="shared" si="59"/>
        <v>1736.35</v>
      </c>
      <c r="I117" s="38">
        <f t="shared" si="60"/>
        <v>4295.5</v>
      </c>
      <c r="J117" s="38">
        <f t="shared" si="61"/>
        <v>520.344</v>
      </c>
      <c r="K117" s="36">
        <f t="shared" si="62"/>
        <v>1839.2</v>
      </c>
      <c r="L117" s="38">
        <f t="shared" si="63"/>
        <v>4289.450000000001</v>
      </c>
      <c r="M117" s="53">
        <v>1031.62</v>
      </c>
      <c r="N117" s="40">
        <f t="shared" si="32"/>
        <v>13712.464</v>
      </c>
      <c r="O117" s="37">
        <f t="shared" si="64"/>
        <v>8006.585999999999</v>
      </c>
      <c r="P117" s="41">
        <f t="shared" si="65"/>
        <v>9105.294000000002</v>
      </c>
      <c r="Q117" s="39"/>
      <c r="R117" s="1">
        <f t="shared" si="66"/>
        <v>55892.83</v>
      </c>
      <c r="S117" s="42">
        <f t="shared" si="67"/>
        <v>254493.95999999996</v>
      </c>
      <c r="T117" s="43"/>
      <c r="U117" s="36">
        <f t="shared" si="68"/>
        <v>3374.4159999999993</v>
      </c>
      <c r="V117" s="44"/>
      <c r="W117" s="62">
        <f t="shared" si="69"/>
        <v>49118.99800000001</v>
      </c>
    </row>
    <row r="118" spans="1:23" ht="11.25">
      <c r="A118" s="61" t="s">
        <v>212</v>
      </c>
      <c r="B118" s="22" t="s">
        <v>93</v>
      </c>
      <c r="C118" s="22" t="s">
        <v>64</v>
      </c>
      <c r="D118" s="22" t="s">
        <v>239</v>
      </c>
      <c r="E118" s="35">
        <v>44000</v>
      </c>
      <c r="F118" s="36">
        <f t="shared" si="58"/>
        <v>1007.1899999999995</v>
      </c>
      <c r="G118" s="36">
        <v>25</v>
      </c>
      <c r="H118" s="37">
        <f t="shared" si="59"/>
        <v>1262.8</v>
      </c>
      <c r="I118" s="38">
        <f t="shared" si="60"/>
        <v>3123.9999999999995</v>
      </c>
      <c r="J118" s="38">
        <f t="shared" si="61"/>
        <v>484.00000000000006</v>
      </c>
      <c r="K118" s="36">
        <f t="shared" si="62"/>
        <v>1337.6</v>
      </c>
      <c r="L118" s="38">
        <f t="shared" si="63"/>
        <v>3119.6000000000004</v>
      </c>
      <c r="M118" s="53">
        <v>0</v>
      </c>
      <c r="N118" s="40">
        <f t="shared" si="32"/>
        <v>9328</v>
      </c>
      <c r="O118" s="37">
        <f t="shared" si="64"/>
        <v>3632.5899999999997</v>
      </c>
      <c r="P118" s="41">
        <f t="shared" si="65"/>
        <v>6727.6</v>
      </c>
      <c r="Q118" s="39"/>
      <c r="R118" s="1">
        <f t="shared" si="66"/>
        <v>41399.6</v>
      </c>
      <c r="S118" s="42">
        <f t="shared" si="67"/>
        <v>80575.19999999995</v>
      </c>
      <c r="T118" s="43"/>
      <c r="U118" s="36">
        <f t="shared" si="68"/>
        <v>1007.1899999999995</v>
      </c>
      <c r="V118" s="44"/>
      <c r="W118" s="62">
        <f t="shared" si="69"/>
        <v>39360.22</v>
      </c>
    </row>
    <row r="119" spans="1:23" ht="11.25">
      <c r="A119" s="61" t="s">
        <v>213</v>
      </c>
      <c r="B119" s="22" t="s">
        <v>93</v>
      </c>
      <c r="C119" s="22" t="s">
        <v>68</v>
      </c>
      <c r="D119" s="22" t="s">
        <v>239</v>
      </c>
      <c r="E119" s="35">
        <v>56265</v>
      </c>
      <c r="F119" s="36">
        <f t="shared" si="58"/>
        <v>2783.797699999999</v>
      </c>
      <c r="G119" s="36">
        <v>25</v>
      </c>
      <c r="H119" s="37">
        <f t="shared" si="59"/>
        <v>1614.8055</v>
      </c>
      <c r="I119" s="38">
        <f t="shared" si="60"/>
        <v>3994.8149999999996</v>
      </c>
      <c r="J119" s="38">
        <f t="shared" si="61"/>
        <v>520.344</v>
      </c>
      <c r="K119" s="36">
        <f t="shared" si="62"/>
        <v>1710.456</v>
      </c>
      <c r="L119" s="38">
        <f t="shared" si="63"/>
        <v>3989.1885</v>
      </c>
      <c r="M119" s="53">
        <v>0</v>
      </c>
      <c r="N119" s="40">
        <f t="shared" si="32"/>
        <v>11829.609</v>
      </c>
      <c r="O119" s="37">
        <f t="shared" si="64"/>
        <v>6134.0592</v>
      </c>
      <c r="P119" s="41">
        <f t="shared" si="65"/>
        <v>8504.3475</v>
      </c>
      <c r="Q119" s="39"/>
      <c r="R119" s="1">
        <f t="shared" si="66"/>
        <v>52939.7385</v>
      </c>
      <c r="S119" s="42">
        <f t="shared" si="67"/>
        <v>219056.86199999996</v>
      </c>
      <c r="T119" s="43"/>
      <c r="U119" s="36">
        <f t="shared" si="68"/>
        <v>2783.797699999999</v>
      </c>
      <c r="V119" s="44"/>
      <c r="W119" s="62">
        <f t="shared" si="69"/>
        <v>47347.1431</v>
      </c>
    </row>
    <row r="120" spans="1:23" ht="11.25">
      <c r="A120" s="61" t="s">
        <v>214</v>
      </c>
      <c r="B120" s="22" t="s">
        <v>95</v>
      </c>
      <c r="C120" s="22" t="s">
        <v>69</v>
      </c>
      <c r="D120" s="22" t="s">
        <v>240</v>
      </c>
      <c r="E120" s="35">
        <v>25854</v>
      </c>
      <c r="F120" s="36">
        <f t="shared" si="58"/>
        <v>0</v>
      </c>
      <c r="G120" s="36">
        <v>25</v>
      </c>
      <c r="H120" s="37">
        <f t="shared" si="59"/>
        <v>742.0098</v>
      </c>
      <c r="I120" s="38">
        <f t="shared" si="60"/>
        <v>1835.6339999999998</v>
      </c>
      <c r="J120" s="38">
        <f t="shared" si="61"/>
        <v>284.394</v>
      </c>
      <c r="K120" s="36">
        <f t="shared" si="62"/>
        <v>785.9616</v>
      </c>
      <c r="L120" s="38">
        <f t="shared" si="63"/>
        <v>1833.0486</v>
      </c>
      <c r="M120" s="53">
        <v>0</v>
      </c>
      <c r="N120" s="40">
        <f t="shared" si="32"/>
        <v>5481.048000000001</v>
      </c>
      <c r="O120" s="37">
        <f t="shared" si="64"/>
        <v>1552.9714</v>
      </c>
      <c r="P120" s="41">
        <f t="shared" si="65"/>
        <v>3953.0766</v>
      </c>
      <c r="Q120" s="39"/>
      <c r="R120" s="1">
        <f t="shared" si="66"/>
        <v>24326.0286</v>
      </c>
      <c r="S120" s="42">
        <f t="shared" si="67"/>
        <v>-124307.6568</v>
      </c>
      <c r="T120" s="43"/>
      <c r="U120" s="36">
        <f t="shared" si="68"/>
        <v>0</v>
      </c>
      <c r="V120" s="44"/>
      <c r="W120" s="62">
        <f t="shared" si="69"/>
        <v>24301.0286</v>
      </c>
    </row>
    <row r="121" spans="1:23" ht="11.25">
      <c r="A121" s="61" t="s">
        <v>215</v>
      </c>
      <c r="B121" s="22" t="s">
        <v>95</v>
      </c>
      <c r="C121" s="22" t="s">
        <v>70</v>
      </c>
      <c r="D121" s="22" t="s">
        <v>239</v>
      </c>
      <c r="E121" s="35">
        <v>49500</v>
      </c>
      <c r="F121" s="36">
        <f t="shared" si="58"/>
        <v>1783.4324999999997</v>
      </c>
      <c r="G121" s="36">
        <v>25</v>
      </c>
      <c r="H121" s="37">
        <f t="shared" si="59"/>
        <v>1420.65</v>
      </c>
      <c r="I121" s="38">
        <f t="shared" si="60"/>
        <v>3514.4999999999995</v>
      </c>
      <c r="J121" s="38">
        <f t="shared" si="61"/>
        <v>520.344</v>
      </c>
      <c r="K121" s="36">
        <f t="shared" si="62"/>
        <v>1504.8</v>
      </c>
      <c r="L121" s="38">
        <f t="shared" si="63"/>
        <v>3509.55</v>
      </c>
      <c r="M121" s="53">
        <v>0</v>
      </c>
      <c r="N121" s="40">
        <f t="shared" si="32"/>
        <v>10469.844000000001</v>
      </c>
      <c r="O121" s="37">
        <f t="shared" si="64"/>
        <v>4733.8825</v>
      </c>
      <c r="P121" s="41">
        <f t="shared" si="65"/>
        <v>7544.394</v>
      </c>
      <c r="Q121" s="39"/>
      <c r="R121" s="1">
        <f t="shared" si="66"/>
        <v>46574.549999999996</v>
      </c>
      <c r="S121" s="42">
        <f t="shared" si="67"/>
        <v>142674.59999999998</v>
      </c>
      <c r="T121" s="43"/>
      <c r="U121" s="36">
        <f t="shared" si="68"/>
        <v>1783.4324999999997</v>
      </c>
      <c r="V121" s="44"/>
      <c r="W121" s="62">
        <f t="shared" si="69"/>
        <v>42982.685</v>
      </c>
    </row>
    <row r="122" spans="1:23" ht="11.25">
      <c r="A122" s="61" t="s">
        <v>216</v>
      </c>
      <c r="B122" s="22" t="s">
        <v>95</v>
      </c>
      <c r="C122" s="22" t="s">
        <v>71</v>
      </c>
      <c r="D122" s="22" t="s">
        <v>239</v>
      </c>
      <c r="E122" s="35">
        <v>114950</v>
      </c>
      <c r="F122" s="36">
        <f t="shared" si="58"/>
        <v>15364.14625</v>
      </c>
      <c r="G122" s="36">
        <v>25</v>
      </c>
      <c r="H122" s="37">
        <f t="shared" si="59"/>
        <v>3299.065</v>
      </c>
      <c r="I122" s="38">
        <f t="shared" si="60"/>
        <v>8161.449999999999</v>
      </c>
      <c r="J122" s="38">
        <f t="shared" si="61"/>
        <v>520.344</v>
      </c>
      <c r="K122" s="36">
        <f t="shared" si="62"/>
        <v>3494.48</v>
      </c>
      <c r="L122" s="38">
        <f t="shared" si="63"/>
        <v>8149.955000000001</v>
      </c>
      <c r="M122" s="53">
        <v>1031.62</v>
      </c>
      <c r="N122" s="40">
        <f t="shared" si="32"/>
        <v>24656.914</v>
      </c>
      <c r="O122" s="37">
        <f t="shared" si="64"/>
        <v>23214.31125</v>
      </c>
      <c r="P122" s="41">
        <f t="shared" si="65"/>
        <v>16831.749</v>
      </c>
      <c r="Q122" s="39"/>
      <c r="R122" s="1">
        <f t="shared" si="66"/>
        <v>107124.835</v>
      </c>
      <c r="S122" s="42">
        <f t="shared" si="67"/>
        <v>869278.02</v>
      </c>
      <c r="T122" s="43"/>
      <c r="U122" s="36">
        <f t="shared" si="68"/>
        <v>15364.14625</v>
      </c>
      <c r="V122" s="44"/>
      <c r="W122" s="62">
        <f t="shared" si="69"/>
        <v>76371.5425</v>
      </c>
    </row>
    <row r="123" spans="1:23" ht="11.25">
      <c r="A123" s="61" t="s">
        <v>4</v>
      </c>
      <c r="B123" s="22" t="s">
        <v>95</v>
      </c>
      <c r="C123" s="22" t="s">
        <v>69</v>
      </c>
      <c r="D123" s="22" t="s">
        <v>240</v>
      </c>
      <c r="E123" s="35">
        <v>25854</v>
      </c>
      <c r="F123" s="36">
        <f t="shared" si="58"/>
        <v>0</v>
      </c>
      <c r="G123" s="36">
        <v>25</v>
      </c>
      <c r="H123" s="37">
        <f t="shared" si="59"/>
        <v>742.0098</v>
      </c>
      <c r="I123" s="38">
        <f t="shared" si="60"/>
        <v>1835.6339999999998</v>
      </c>
      <c r="J123" s="38">
        <f t="shared" si="61"/>
        <v>284.394</v>
      </c>
      <c r="K123" s="36">
        <f t="shared" si="62"/>
        <v>785.9616</v>
      </c>
      <c r="L123" s="38">
        <f t="shared" si="63"/>
        <v>1833.0486</v>
      </c>
      <c r="M123" s="53">
        <v>1031.62</v>
      </c>
      <c r="N123" s="40">
        <f t="shared" si="32"/>
        <v>6512.668000000001</v>
      </c>
      <c r="O123" s="37">
        <f t="shared" si="64"/>
        <v>2584.5914</v>
      </c>
      <c r="P123" s="41">
        <f t="shared" si="65"/>
        <v>3953.0766</v>
      </c>
      <c r="Q123" s="39"/>
      <c r="R123" s="1">
        <f t="shared" si="66"/>
        <v>23294.408600000002</v>
      </c>
      <c r="S123" s="42">
        <f t="shared" si="67"/>
        <v>-136687.09679999994</v>
      </c>
      <c r="T123" s="43"/>
      <c r="U123" s="36">
        <f t="shared" si="68"/>
        <v>0</v>
      </c>
      <c r="V123" s="44"/>
      <c r="W123" s="62">
        <f t="shared" si="69"/>
        <v>23269.4086</v>
      </c>
    </row>
    <row r="124" spans="1:23" ht="11.25">
      <c r="A124" s="61" t="s">
        <v>217</v>
      </c>
      <c r="B124" s="22" t="s">
        <v>95</v>
      </c>
      <c r="C124" s="22" t="s">
        <v>69</v>
      </c>
      <c r="D124" s="22" t="s">
        <v>240</v>
      </c>
      <c r="E124" s="35">
        <v>22000</v>
      </c>
      <c r="F124" s="36">
        <f t="shared" si="58"/>
        <v>0</v>
      </c>
      <c r="G124" s="36">
        <v>25</v>
      </c>
      <c r="H124" s="37">
        <f t="shared" si="59"/>
        <v>631.4</v>
      </c>
      <c r="I124" s="38">
        <f t="shared" si="60"/>
        <v>1561.9999999999998</v>
      </c>
      <c r="J124" s="38">
        <f t="shared" si="61"/>
        <v>242.00000000000003</v>
      </c>
      <c r="K124" s="36">
        <f t="shared" si="62"/>
        <v>668.8</v>
      </c>
      <c r="L124" s="38">
        <f t="shared" si="63"/>
        <v>1559.8000000000002</v>
      </c>
      <c r="M124" s="53">
        <v>0</v>
      </c>
      <c r="N124" s="40">
        <f t="shared" si="32"/>
        <v>4664</v>
      </c>
      <c r="O124" s="37">
        <f t="shared" si="64"/>
        <v>1325.1999999999998</v>
      </c>
      <c r="P124" s="41">
        <f t="shared" si="65"/>
        <v>3363.8</v>
      </c>
      <c r="Q124" s="39"/>
      <c r="R124" s="1">
        <f t="shared" si="66"/>
        <v>20699.8</v>
      </c>
      <c r="S124" s="42">
        <f t="shared" si="67"/>
        <v>-167822.40000000002</v>
      </c>
      <c r="T124" s="43"/>
      <c r="U124" s="36">
        <f t="shared" si="68"/>
        <v>0</v>
      </c>
      <c r="V124" s="44"/>
      <c r="W124" s="62">
        <f t="shared" si="69"/>
        <v>20674.8</v>
      </c>
    </row>
    <row r="125" spans="1:23" ht="11.25">
      <c r="A125" s="61" t="s">
        <v>235</v>
      </c>
      <c r="B125" s="22" t="s">
        <v>94</v>
      </c>
      <c r="C125" s="22" t="s">
        <v>66</v>
      </c>
      <c r="D125" s="22" t="s">
        <v>240</v>
      </c>
      <c r="E125" s="35">
        <v>27500</v>
      </c>
      <c r="F125" s="36">
        <f t="shared" si="58"/>
        <v>0</v>
      </c>
      <c r="G125" s="36">
        <v>25</v>
      </c>
      <c r="H125" s="37">
        <f t="shared" si="59"/>
        <v>789.25</v>
      </c>
      <c r="I125" s="38">
        <f t="shared" si="60"/>
        <v>1952.4999999999998</v>
      </c>
      <c r="J125" s="38">
        <f t="shared" si="61"/>
        <v>302.50000000000006</v>
      </c>
      <c r="K125" s="36">
        <f t="shared" si="62"/>
        <v>836</v>
      </c>
      <c r="L125" s="38">
        <f t="shared" si="63"/>
        <v>1949.7500000000002</v>
      </c>
      <c r="M125" s="53">
        <v>0</v>
      </c>
      <c r="N125" s="40">
        <f t="shared" si="32"/>
        <v>5830</v>
      </c>
      <c r="O125" s="37">
        <f t="shared" si="64"/>
        <v>1650.25</v>
      </c>
      <c r="P125" s="41">
        <f t="shared" si="65"/>
        <v>4204.75</v>
      </c>
      <c r="Q125" s="39"/>
      <c r="R125" s="1">
        <f t="shared" si="66"/>
        <v>25874.75</v>
      </c>
      <c r="S125" s="42">
        <f t="shared" si="67"/>
        <v>-105723</v>
      </c>
      <c r="T125" s="43"/>
      <c r="U125" s="36">
        <f t="shared" si="68"/>
        <v>0</v>
      </c>
      <c r="V125" s="44"/>
      <c r="W125" s="62">
        <f t="shared" si="69"/>
        <v>25849.75</v>
      </c>
    </row>
    <row r="126" spans="1:23" ht="11.25">
      <c r="A126" s="61" t="s">
        <v>218</v>
      </c>
      <c r="B126" s="22" t="s">
        <v>93</v>
      </c>
      <c r="C126" s="22" t="s">
        <v>64</v>
      </c>
      <c r="D126" s="22" t="s">
        <v>240</v>
      </c>
      <c r="E126" s="35">
        <v>33000</v>
      </c>
      <c r="F126" s="36">
        <f t="shared" si="58"/>
        <v>0</v>
      </c>
      <c r="G126" s="36">
        <v>25</v>
      </c>
      <c r="H126" s="37">
        <f t="shared" si="59"/>
        <v>947.1</v>
      </c>
      <c r="I126" s="38">
        <f t="shared" si="60"/>
        <v>2343</v>
      </c>
      <c r="J126" s="38">
        <f t="shared" si="61"/>
        <v>363.00000000000006</v>
      </c>
      <c r="K126" s="36">
        <f t="shared" si="62"/>
        <v>1003.2</v>
      </c>
      <c r="L126" s="38">
        <f t="shared" si="63"/>
        <v>2339.7000000000003</v>
      </c>
      <c r="M126" s="53">
        <v>1031.62</v>
      </c>
      <c r="N126" s="40">
        <f t="shared" si="32"/>
        <v>8027.62</v>
      </c>
      <c r="O126" s="37">
        <f t="shared" si="64"/>
        <v>3006.92</v>
      </c>
      <c r="P126" s="41">
        <f t="shared" si="65"/>
        <v>5045.700000000001</v>
      </c>
      <c r="Q126" s="39"/>
      <c r="R126" s="1">
        <f t="shared" si="66"/>
        <v>30018.08</v>
      </c>
      <c r="S126" s="42">
        <f t="shared" si="67"/>
        <v>-56003.03999999998</v>
      </c>
      <c r="T126" s="43"/>
      <c r="U126" s="36">
        <f t="shared" si="68"/>
        <v>0</v>
      </c>
      <c r="V126" s="44"/>
      <c r="W126" s="62">
        <f t="shared" si="69"/>
        <v>29993.08</v>
      </c>
    </row>
    <row r="127" spans="1:23" ht="11.25">
      <c r="A127" s="61" t="s">
        <v>219</v>
      </c>
      <c r="B127" s="22" t="s">
        <v>95</v>
      </c>
      <c r="C127" s="22" t="s">
        <v>69</v>
      </c>
      <c r="D127" s="22" t="s">
        <v>240</v>
      </c>
      <c r="E127" s="35">
        <v>24654</v>
      </c>
      <c r="F127" s="36">
        <f t="shared" si="58"/>
        <v>0</v>
      </c>
      <c r="G127" s="36">
        <v>25</v>
      </c>
      <c r="H127" s="37">
        <f t="shared" si="59"/>
        <v>707.5698</v>
      </c>
      <c r="I127" s="38">
        <f t="shared" si="60"/>
        <v>1750.4339999999997</v>
      </c>
      <c r="J127" s="38">
        <f t="shared" si="61"/>
        <v>271.194</v>
      </c>
      <c r="K127" s="36">
        <f t="shared" si="62"/>
        <v>749.4816</v>
      </c>
      <c r="L127" s="38">
        <f t="shared" si="63"/>
        <v>1747.9686000000002</v>
      </c>
      <c r="M127" s="53">
        <v>0</v>
      </c>
      <c r="N127" s="40">
        <f t="shared" si="32"/>
        <v>5226.647999999999</v>
      </c>
      <c r="O127" s="37">
        <f t="shared" si="64"/>
        <v>1482.0513999999998</v>
      </c>
      <c r="P127" s="41">
        <f t="shared" si="65"/>
        <v>3769.5966</v>
      </c>
      <c r="Q127" s="39"/>
      <c r="R127" s="1">
        <f t="shared" si="66"/>
        <v>23196.9486</v>
      </c>
      <c r="S127" s="42"/>
      <c r="T127" s="43"/>
      <c r="U127" s="36">
        <f t="shared" si="68"/>
        <v>0</v>
      </c>
      <c r="V127" s="44"/>
      <c r="W127" s="62">
        <f t="shared" si="69"/>
        <v>23171.9486</v>
      </c>
    </row>
    <row r="128" spans="1:23" ht="11.25">
      <c r="A128" s="61" t="s">
        <v>234</v>
      </c>
      <c r="B128" s="22" t="s">
        <v>95</v>
      </c>
      <c r="C128" s="22" t="s">
        <v>69</v>
      </c>
      <c r="D128" s="22" t="s">
        <v>240</v>
      </c>
      <c r="E128" s="35">
        <v>21000</v>
      </c>
      <c r="F128" s="36">
        <f>IF(AND(S128&lt;=0,AA$12&gt;0),0,IF(AND(S128&lt;=208109,$AA$12&gt;0),0.15*S128,IF(AND(S128&lt;=450903,$AA$12&gt;0),31216+(0.2*(S128-208109)),IF(AND(S128&gt;=450903,$AA$12&gt;0),79776+(0.25*(S128-450903)),IF(S128&lt;=624329,0.15*S128,IF(S128&lt;=867123,93649.35+(0.2*(S128-624329)),IF(S128&gt;867123,142208+(0.25*(S128-867123)))))))))/12</f>
        <v>0</v>
      </c>
      <c r="G128" s="36">
        <v>25</v>
      </c>
      <c r="H128" s="37">
        <f>IF((E128)&gt;=AA$10,(AA$10*2.87%),E128*2.87%)</f>
        <v>602.7</v>
      </c>
      <c r="I128" s="38">
        <f>IF((E128)&gt;=AA$10,(AA$10*7.1%),E128*7.1%)</f>
        <v>1490.9999999999998</v>
      </c>
      <c r="J128" s="38">
        <f>IF((E128)&gt;=AA$11,(AA$11*1.1%),E128*1.1%)</f>
        <v>231.00000000000003</v>
      </c>
      <c r="K128" s="36">
        <f>IF((E128)&gt;=AA$9,(AA$9*3.04%),E128*3.04%)</f>
        <v>638.4</v>
      </c>
      <c r="L128" s="38">
        <f>IF((E128)&gt;=AA$9,(AA$9*7.09%),E128*7.09%)</f>
        <v>1488.9</v>
      </c>
      <c r="M128" s="53">
        <v>0</v>
      </c>
      <c r="N128" s="40">
        <f>SUM(H128:M128)</f>
        <v>4452</v>
      </c>
      <c r="O128" s="37">
        <f>SUM(F128+G128+H128+K128+M128)</f>
        <v>1266.1</v>
      </c>
      <c r="P128" s="41">
        <f>SUM(I128+J128+L128)</f>
        <v>3210.8999999999996</v>
      </c>
      <c r="Q128" s="39"/>
      <c r="R128" s="1">
        <f>E128-K128-H128-M128+Q128</f>
        <v>19758.899999999998</v>
      </c>
      <c r="S128" s="42"/>
      <c r="T128" s="43"/>
      <c r="U128" s="36">
        <f>F128-T128</f>
        <v>0</v>
      </c>
      <c r="V128" s="44"/>
      <c r="W128" s="62">
        <f>SUM(E128-F128-O128)</f>
        <v>19733.9</v>
      </c>
    </row>
    <row r="129" spans="1:23" ht="11.25">
      <c r="A129" s="63" t="s">
        <v>197</v>
      </c>
      <c r="B129" s="22" t="s">
        <v>95</v>
      </c>
      <c r="C129" s="23" t="s">
        <v>69</v>
      </c>
      <c r="D129" s="23" t="s">
        <v>240</v>
      </c>
      <c r="E129" s="35">
        <v>22000</v>
      </c>
      <c r="F129" s="36">
        <f>IF(AND(S129&lt;=0,AA$12&gt;0),0,IF(AND(S129&lt;=208109,$AA$12&gt;0),0.15*S129,IF(AND(S129&lt;=450903,$AA$12&gt;0),31216+(0.2*(S129-208109)),IF(AND(S129&gt;=450903,$AA$12&gt;0),79776+(0.25*(S129-450903)),IF(S129&lt;=624329,0.15*S129,IF(S129&lt;=867123,93649.35+(0.2*(S129-624329)),IF(S129&gt;867123,142208+(0.25*(S129-867123)))))))))/12</f>
        <v>0</v>
      </c>
      <c r="G129" s="36">
        <v>25</v>
      </c>
      <c r="H129" s="37">
        <f>IF((E129)&gt;=AA$10,(AA$10*2.87%),E129*2.87%)</f>
        <v>631.4</v>
      </c>
      <c r="I129" s="38">
        <f>IF((E129)&gt;=AA$10,(AA$10*7.1%),E129*7.1%)</f>
        <v>1561.9999999999998</v>
      </c>
      <c r="J129" s="38">
        <f>IF((E129)&gt;=AA$11,(AA$11*1.1%),E129*1.1%)</f>
        <v>242.00000000000003</v>
      </c>
      <c r="K129" s="36">
        <f>IF((E129)&gt;=AA$9,(AA$9*3.04%),E129*3.04%)</f>
        <v>668.8</v>
      </c>
      <c r="L129" s="38">
        <f>IF((E129)&gt;=AA$9,(AA$9*7.09%),E129*7.09%)</f>
        <v>1559.8000000000002</v>
      </c>
      <c r="M129" s="53">
        <v>0</v>
      </c>
      <c r="N129" s="40">
        <f>SUM(H129:M129)</f>
        <v>4664</v>
      </c>
      <c r="O129" s="37">
        <f>SUM(F129+G129+H129+K129+M129)</f>
        <v>1325.1999999999998</v>
      </c>
      <c r="P129" s="41">
        <f>SUM(I129+J129+L129)</f>
        <v>3363.8</v>
      </c>
      <c r="Q129" s="43"/>
      <c r="R129" s="1">
        <f>E129-K129-H129-M129+Q129</f>
        <v>20699.8</v>
      </c>
      <c r="S129" s="42">
        <f>(R129*12)-AA$12</f>
        <v>-167822.40000000002</v>
      </c>
      <c r="T129" s="43"/>
      <c r="U129" s="36">
        <f>F129-T129</f>
        <v>0</v>
      </c>
      <c r="V129" s="44"/>
      <c r="W129" s="62">
        <f>SUM(E129-F129-O129)</f>
        <v>20674.8</v>
      </c>
    </row>
    <row r="130" spans="1:23" ht="12" thickBot="1">
      <c r="A130" s="63" t="s">
        <v>248</v>
      </c>
      <c r="B130" s="22" t="s">
        <v>95</v>
      </c>
      <c r="C130" s="23" t="s">
        <v>69</v>
      </c>
      <c r="D130" s="23" t="s">
        <v>243</v>
      </c>
      <c r="E130" s="35">
        <v>21000</v>
      </c>
      <c r="F130" s="36">
        <f>IF(AND(S130&lt;=0,AA$12&gt;0),0,IF(AND(S130&lt;=208109,$AA$12&gt;0),0.15*S130,IF(AND(S130&lt;=450903,$AA$12&gt;0),31216+(0.2*(S130-208109)),IF(AND(S130&gt;=450903,$AA$12&gt;0),79776+(0.25*(S130-450903)),IF(S130&lt;=624329,0.15*S130,IF(S130&lt;=867123,93649.35+(0.2*(S130-624329)),IF(S130&gt;867123,142208+(0.25*(S130-867123)))))))))/12</f>
        <v>0</v>
      </c>
      <c r="G130" s="36">
        <v>25</v>
      </c>
      <c r="H130" s="37">
        <f>IF((E130)&gt;=AA$10,(AA$10*2.87%),E130*2.87%)</f>
        <v>602.7</v>
      </c>
      <c r="I130" s="38">
        <f>IF((E130)&gt;=AA$10,(AA$10*7.1%),E130*7.1%)</f>
        <v>1490.9999999999998</v>
      </c>
      <c r="J130" s="38">
        <f>IF((E130)&gt;=AA$11,(AA$11*1.1%),E130*1.1%)</f>
        <v>231.00000000000003</v>
      </c>
      <c r="K130" s="36">
        <f>IF((E130)&gt;=AA$9,(AA$9*3.04%),E130*3.04%)</f>
        <v>638.4</v>
      </c>
      <c r="L130" s="38">
        <f>IF((E130)&gt;=AA$9,(AA$9*7.09%),E130*7.09%)</f>
        <v>1488.9</v>
      </c>
      <c r="M130" s="53">
        <v>0</v>
      </c>
      <c r="N130" s="40">
        <f>SUM(H130:M130)</f>
        <v>4452</v>
      </c>
      <c r="O130" s="37">
        <f>SUM(F130+G130+H130+K130+M130)</f>
        <v>1266.1</v>
      </c>
      <c r="P130" s="41">
        <f>SUM(I130+J130+L130)</f>
        <v>3210.8999999999996</v>
      </c>
      <c r="Q130" s="43"/>
      <c r="R130" s="1">
        <f>E130-K130-H130-M130+Q130</f>
        <v>19758.899999999998</v>
      </c>
      <c r="S130" s="42">
        <f>(R130*12)-AA$12</f>
        <v>-179113.2</v>
      </c>
      <c r="T130" s="43"/>
      <c r="U130" s="36">
        <f>F130-T130</f>
        <v>0</v>
      </c>
      <c r="V130" s="44"/>
      <c r="W130" s="62">
        <f>SUM(E130-F130-O130)</f>
        <v>19733.9</v>
      </c>
    </row>
    <row r="131" spans="1:23" s="3" customFormat="1" ht="12" thickBot="1" thickTop="1">
      <c r="A131" s="85" t="s">
        <v>13</v>
      </c>
      <c r="B131" s="82"/>
      <c r="C131" s="82"/>
      <c r="D131" s="82"/>
      <c r="E131" s="83">
        <f>SUM(E113:E130)</f>
        <v>861505</v>
      </c>
      <c r="F131" s="83">
        <f aca="true" t="shared" si="70" ref="F131:W131">SUM(F113:F130)</f>
        <v>56527.66123</v>
      </c>
      <c r="G131" s="83">
        <f t="shared" si="70"/>
        <v>450</v>
      </c>
      <c r="H131" s="83">
        <f t="shared" si="70"/>
        <v>24725.193500000005</v>
      </c>
      <c r="I131" s="83">
        <f t="shared" si="70"/>
        <v>61166.854999999996</v>
      </c>
      <c r="J131" s="83">
        <f t="shared" si="70"/>
        <v>6976.354000000001</v>
      </c>
      <c r="K131" s="83">
        <f t="shared" si="70"/>
        <v>26189.752</v>
      </c>
      <c r="L131" s="83">
        <f t="shared" si="70"/>
        <v>61080.704500000014</v>
      </c>
      <c r="M131" s="83">
        <f t="shared" si="70"/>
        <v>6189.719999999999</v>
      </c>
      <c r="N131" s="83">
        <f t="shared" si="70"/>
        <v>186328.57899999997</v>
      </c>
      <c r="O131" s="83">
        <f t="shared" si="70"/>
        <v>114082.32672999999</v>
      </c>
      <c r="P131" s="83">
        <f t="shared" si="70"/>
        <v>129223.9135</v>
      </c>
      <c r="Q131" s="83">
        <f t="shared" si="70"/>
        <v>0</v>
      </c>
      <c r="R131" s="83">
        <f t="shared" si="70"/>
        <v>804400.3345</v>
      </c>
      <c r="S131" s="83">
        <f t="shared" si="70"/>
        <v>2477813.8308</v>
      </c>
      <c r="T131" s="83">
        <f t="shared" si="70"/>
        <v>0</v>
      </c>
      <c r="U131" s="83">
        <f t="shared" si="70"/>
        <v>56527.66123</v>
      </c>
      <c r="V131" s="83">
        <f t="shared" si="70"/>
        <v>0</v>
      </c>
      <c r="W131" s="84">
        <f t="shared" si="70"/>
        <v>690895.0120400001</v>
      </c>
    </row>
    <row r="132" spans="1:23" ht="12" thickTop="1">
      <c r="A132" s="61" t="s">
        <v>220</v>
      </c>
      <c r="B132" s="22" t="s">
        <v>96</v>
      </c>
      <c r="C132" s="22" t="s">
        <v>72</v>
      </c>
      <c r="D132" s="22" t="s">
        <v>239</v>
      </c>
      <c r="E132" s="35">
        <v>114950</v>
      </c>
      <c r="F132" s="36">
        <f>IF(AND(S132&lt;=0,AA$12&gt;0),0,IF(AND(S132&lt;=208109,$AA$12&gt;0),0.15*S132,IF(AND(S132&lt;=450903,$AA$12&gt;0),31216+(0.2*(S132-208109)),IF(AND(S132&gt;=450903,$AA$12&gt;0),79776+(0.25*(S132-450903)),IF(S132&lt;=624329,0.15*S132,IF(S132&lt;=867123,93649.35+(0.2*(S132-624329)),IF(S132&gt;867123,142208+(0.25*(S132-867123)))))))))/12</f>
        <v>15622.051249999999</v>
      </c>
      <c r="G132" s="36">
        <v>25</v>
      </c>
      <c r="H132" s="37">
        <f aca="true" t="shared" si="71" ref="H132:H142">IF((E132)&gt;=AA$10,(AA$10*2.87%),E132*2.87%)</f>
        <v>3299.065</v>
      </c>
      <c r="I132" s="38">
        <f aca="true" t="shared" si="72" ref="I132:I142">IF((E132)&gt;=AA$10,(AA$10*7.1%),E132*7.1%)</f>
        <v>8161.449999999999</v>
      </c>
      <c r="J132" s="38">
        <f aca="true" t="shared" si="73" ref="J132:J142">IF((E132)&gt;=AA$11,(AA$11*1.1%),E132*1.1%)</f>
        <v>520.344</v>
      </c>
      <c r="K132" s="36">
        <f aca="true" t="shared" si="74" ref="K132:K142">IF((E132)&gt;=AA$9,(AA$9*3.04%),E132*3.04%)</f>
        <v>3494.48</v>
      </c>
      <c r="L132" s="38">
        <f aca="true" t="shared" si="75" ref="L132:L142">IF((E132)&gt;=AA$9,(AA$9*7.09%),E132*7.09%)</f>
        <v>8149.955000000001</v>
      </c>
      <c r="M132" s="53">
        <v>0</v>
      </c>
      <c r="N132" s="40">
        <f t="shared" si="32"/>
        <v>23625.294</v>
      </c>
      <c r="O132" s="37">
        <f aca="true" t="shared" si="76" ref="O132:O142">SUM(F132+G132+H132+K132+M132)</f>
        <v>22440.59625</v>
      </c>
      <c r="P132" s="41">
        <f aca="true" t="shared" si="77" ref="P132:P142">SUM(I132+J132+L132)</f>
        <v>16831.749</v>
      </c>
      <c r="Q132" s="39"/>
      <c r="R132" s="1">
        <f aca="true" t="shared" si="78" ref="R132:R142">E132-K132-H132-M132+Q132</f>
        <v>108156.455</v>
      </c>
      <c r="S132" s="42">
        <f aca="true" t="shared" si="79" ref="S132:S142">(R132*12)-AA$12</f>
        <v>881657.46</v>
      </c>
      <c r="T132" s="43"/>
      <c r="U132" s="36">
        <f aca="true" t="shared" si="80" ref="U132:U142">F132-T132</f>
        <v>15622.051249999999</v>
      </c>
      <c r="V132" s="44"/>
      <c r="W132" s="62">
        <f aca="true" t="shared" si="81" ref="W132:W142">SUM(E132-F132-O132)</f>
        <v>76887.3525</v>
      </c>
    </row>
    <row r="133" spans="1:23" ht="11.25">
      <c r="A133" s="61" t="s">
        <v>221</v>
      </c>
      <c r="B133" s="22" t="s">
        <v>96</v>
      </c>
      <c r="C133" s="22" t="s">
        <v>44</v>
      </c>
      <c r="D133" s="22" t="s">
        <v>239</v>
      </c>
      <c r="E133" s="35">
        <v>46748</v>
      </c>
      <c r="F133" s="36">
        <f aca="true" t="shared" si="82" ref="F133:F142">IF(AND(S133&lt;=0,AA$12&gt;0),0,IF(AND(S133&lt;=208109,$AA$12&gt;0),0.15*S133,IF(AND(S133&lt;=450903,$AA$12&gt;0),31216+(0.2*(S133-208109)),IF(AND(S133&gt;=450903,$AA$12&gt;0),79776+(0.25*(S133-450903)),IF(S133&lt;=624329,0.15*S133,IF(S133&lt;=867123,93649.35+(0.2*(S133-624329)),IF(S133&gt;867123,142208+(0.25*(S133-867123)))))))))/12</f>
        <v>1395.0289799999998</v>
      </c>
      <c r="G133" s="36">
        <v>25</v>
      </c>
      <c r="H133" s="37">
        <f t="shared" si="71"/>
        <v>1341.6676</v>
      </c>
      <c r="I133" s="38">
        <f t="shared" si="72"/>
        <v>3319.1079999999997</v>
      </c>
      <c r="J133" s="38">
        <f t="shared" si="73"/>
        <v>514.2280000000001</v>
      </c>
      <c r="K133" s="36">
        <f t="shared" si="74"/>
        <v>1421.1392</v>
      </c>
      <c r="L133" s="38">
        <f t="shared" si="75"/>
        <v>3314.4332000000004</v>
      </c>
      <c r="M133" s="53">
        <v>0</v>
      </c>
      <c r="N133" s="40">
        <f t="shared" si="32"/>
        <v>9910.576000000001</v>
      </c>
      <c r="O133" s="37">
        <f t="shared" si="76"/>
        <v>4182.835779999999</v>
      </c>
      <c r="P133" s="41">
        <f t="shared" si="77"/>
        <v>7147.769200000001</v>
      </c>
      <c r="Q133" s="39"/>
      <c r="R133" s="1">
        <f t="shared" si="78"/>
        <v>43985.1932</v>
      </c>
      <c r="S133" s="42">
        <f t="shared" si="79"/>
        <v>111602.31839999999</v>
      </c>
      <c r="T133" s="43"/>
      <c r="U133" s="36">
        <f t="shared" si="80"/>
        <v>1395.0289799999998</v>
      </c>
      <c r="V133" s="44"/>
      <c r="W133" s="62">
        <f t="shared" si="81"/>
        <v>41170.135239999996</v>
      </c>
    </row>
    <row r="134" spans="1:23" ht="11.25">
      <c r="A134" s="61" t="s">
        <v>222</v>
      </c>
      <c r="B134" s="22" t="s">
        <v>96</v>
      </c>
      <c r="C134" s="22" t="s">
        <v>73</v>
      </c>
      <c r="D134" s="22" t="s">
        <v>240</v>
      </c>
      <c r="E134" s="35">
        <v>80803</v>
      </c>
      <c r="F134" s="36">
        <f t="shared" si="82"/>
        <v>7074.0131749999955</v>
      </c>
      <c r="G134" s="36">
        <v>25</v>
      </c>
      <c r="H134" s="37">
        <f t="shared" si="71"/>
        <v>2319.0461</v>
      </c>
      <c r="I134" s="38">
        <f t="shared" si="72"/>
        <v>5737.013</v>
      </c>
      <c r="J134" s="38">
        <f t="shared" si="73"/>
        <v>520.344</v>
      </c>
      <c r="K134" s="36">
        <f t="shared" si="74"/>
        <v>2456.4112</v>
      </c>
      <c r="L134" s="38">
        <f t="shared" si="75"/>
        <v>5728.9327</v>
      </c>
      <c r="M134" s="53">
        <v>2063.24</v>
      </c>
      <c r="N134" s="40">
        <f t="shared" si="32"/>
        <v>18824.987</v>
      </c>
      <c r="O134" s="37">
        <f t="shared" si="76"/>
        <v>13937.710474999996</v>
      </c>
      <c r="P134" s="41">
        <f t="shared" si="77"/>
        <v>11986.289700000001</v>
      </c>
      <c r="Q134" s="39"/>
      <c r="R134" s="1">
        <f t="shared" si="78"/>
        <v>73964.30269999999</v>
      </c>
      <c r="S134" s="42">
        <f t="shared" si="79"/>
        <v>471351.63239999977</v>
      </c>
      <c r="T134" s="43"/>
      <c r="U134" s="36">
        <f t="shared" si="80"/>
        <v>7074.0131749999955</v>
      </c>
      <c r="V134" s="44"/>
      <c r="W134" s="62">
        <f t="shared" si="81"/>
        <v>59791.27635</v>
      </c>
    </row>
    <row r="135" spans="1:23" ht="11.25">
      <c r="A135" s="61" t="s">
        <v>223</v>
      </c>
      <c r="B135" s="22" t="s">
        <v>97</v>
      </c>
      <c r="C135" s="22" t="s">
        <v>74</v>
      </c>
      <c r="D135" s="22" t="s">
        <v>239</v>
      </c>
      <c r="E135" s="35">
        <v>114950</v>
      </c>
      <c r="F135" s="36">
        <f t="shared" si="82"/>
        <v>15622.051249999999</v>
      </c>
      <c r="G135" s="36">
        <v>25</v>
      </c>
      <c r="H135" s="37">
        <f t="shared" si="71"/>
        <v>3299.065</v>
      </c>
      <c r="I135" s="38">
        <f t="shared" si="72"/>
        <v>8161.449999999999</v>
      </c>
      <c r="J135" s="38">
        <f t="shared" si="73"/>
        <v>520.344</v>
      </c>
      <c r="K135" s="36">
        <f t="shared" si="74"/>
        <v>3494.48</v>
      </c>
      <c r="L135" s="38">
        <f t="shared" si="75"/>
        <v>8149.955000000001</v>
      </c>
      <c r="M135" s="53">
        <v>0</v>
      </c>
      <c r="N135" s="40">
        <f t="shared" si="32"/>
        <v>23625.294</v>
      </c>
      <c r="O135" s="37">
        <f t="shared" si="76"/>
        <v>22440.59625</v>
      </c>
      <c r="P135" s="41">
        <f t="shared" si="77"/>
        <v>16831.749</v>
      </c>
      <c r="Q135" s="39"/>
      <c r="R135" s="1">
        <f t="shared" si="78"/>
        <v>108156.455</v>
      </c>
      <c r="S135" s="42">
        <f t="shared" si="79"/>
        <v>881657.46</v>
      </c>
      <c r="T135" s="43"/>
      <c r="U135" s="36">
        <f t="shared" si="80"/>
        <v>15622.051249999999</v>
      </c>
      <c r="V135" s="44"/>
      <c r="W135" s="62">
        <f t="shared" si="81"/>
        <v>76887.3525</v>
      </c>
    </row>
    <row r="136" spans="1:23" ht="11.25">
      <c r="A136" s="61" t="s">
        <v>244</v>
      </c>
      <c r="B136" s="22" t="s">
        <v>97</v>
      </c>
      <c r="C136" s="22" t="s">
        <v>245</v>
      </c>
      <c r="D136" s="22" t="s">
        <v>243</v>
      </c>
      <c r="E136" s="35">
        <v>35000</v>
      </c>
      <c r="F136" s="36">
        <f>IF(AND(S136&lt;=0,AA$12&gt;0),0,IF(AND(S136&lt;=208109,$AA$12&gt;0),0.15*S136,IF(AND(S136&lt;=450903,$AA$12&gt;0),31216+(0.2*(S136-208109)),IF(AND(S136&gt;=450903,$AA$12&gt;0),79776+(0.25*(S136-450903)),IF(S136&lt;=624329,0.15*S136,IF(S136&lt;=867123,93649.35+(0.2*(S136-624329)),IF(S136&gt;867123,142208+(0.25*(S136-867123)))))))))/12</f>
        <v>0</v>
      </c>
      <c r="G136" s="36">
        <v>25</v>
      </c>
      <c r="H136" s="37">
        <f>IF((E136)&gt;=AA$10,(AA$10*2.87%),E136*2.87%)</f>
        <v>1004.5</v>
      </c>
      <c r="I136" s="38">
        <f>IF((E136)&gt;=AA$10,(AA$10*7.1%),E136*7.1%)</f>
        <v>2485</v>
      </c>
      <c r="J136" s="38">
        <f>IF((E136)&gt;=AA$11,(AA$11*1.1%),E136*1.1%)</f>
        <v>385.00000000000006</v>
      </c>
      <c r="K136" s="36">
        <f>IF((E136)&gt;=AA$9,(AA$9*3.04%),E136*3.04%)</f>
        <v>1064</v>
      </c>
      <c r="L136" s="38">
        <f>IF((E136)&gt;=AA$9,(AA$9*7.09%),E136*7.09%)</f>
        <v>2481.5</v>
      </c>
      <c r="M136" s="53">
        <v>0</v>
      </c>
      <c r="N136" s="40">
        <f>SUM(H136:M136)</f>
        <v>7420</v>
      </c>
      <c r="O136" s="37">
        <f>SUM(F136+G136+H136+K136+M136)</f>
        <v>2093.5</v>
      </c>
      <c r="P136" s="41">
        <f>SUM(I136+J136+L136)</f>
        <v>5351.5</v>
      </c>
      <c r="Q136" s="39"/>
      <c r="R136" s="1">
        <f>E136-K136-H136-M136+Q136</f>
        <v>32931.5</v>
      </c>
      <c r="S136" s="42">
        <f>(R136*12)-AA$12</f>
        <v>-21042</v>
      </c>
      <c r="T136" s="43"/>
      <c r="U136" s="36">
        <f>F136-T136</f>
        <v>0</v>
      </c>
      <c r="V136" s="44"/>
      <c r="W136" s="62">
        <f>SUM(E136-F136-O136)</f>
        <v>32906.5</v>
      </c>
    </row>
    <row r="137" spans="1:23" ht="11.25">
      <c r="A137" s="61" t="s">
        <v>224</v>
      </c>
      <c r="B137" s="22" t="s">
        <v>96</v>
      </c>
      <c r="C137" s="22" t="s">
        <v>75</v>
      </c>
      <c r="D137" s="22" t="s">
        <v>240</v>
      </c>
      <c r="E137" s="35">
        <v>54450</v>
      </c>
      <c r="F137" s="36">
        <f t="shared" si="82"/>
        <v>2172.5647500000005</v>
      </c>
      <c r="G137" s="36">
        <v>25</v>
      </c>
      <c r="H137" s="37">
        <f t="shared" si="71"/>
        <v>1562.715</v>
      </c>
      <c r="I137" s="38">
        <f t="shared" si="72"/>
        <v>3865.95</v>
      </c>
      <c r="J137" s="38">
        <f t="shared" si="73"/>
        <v>520.344</v>
      </c>
      <c r="K137" s="36">
        <f t="shared" si="74"/>
        <v>1655.28</v>
      </c>
      <c r="L137" s="38">
        <f t="shared" si="75"/>
        <v>3860.505</v>
      </c>
      <c r="M137" s="53">
        <v>2063.24</v>
      </c>
      <c r="N137" s="40">
        <f t="shared" si="32"/>
        <v>13528.034</v>
      </c>
      <c r="O137" s="37">
        <f t="shared" si="76"/>
        <v>7478.79975</v>
      </c>
      <c r="P137" s="41">
        <f t="shared" si="77"/>
        <v>8246.798999999999</v>
      </c>
      <c r="Q137" s="39"/>
      <c r="R137" s="1">
        <f t="shared" si="78"/>
        <v>49168.76500000001</v>
      </c>
      <c r="S137" s="42">
        <f t="shared" si="79"/>
        <v>173805.18000000005</v>
      </c>
      <c r="T137" s="43"/>
      <c r="U137" s="36">
        <f t="shared" si="80"/>
        <v>2172.5647500000005</v>
      </c>
      <c r="V137" s="44"/>
      <c r="W137" s="62">
        <f t="shared" si="81"/>
        <v>44798.635500000004</v>
      </c>
    </row>
    <row r="138" spans="1:23" ht="11.25">
      <c r="A138" s="61" t="s">
        <v>225</v>
      </c>
      <c r="B138" s="22" t="s">
        <v>96</v>
      </c>
      <c r="C138" s="22" t="s">
        <v>76</v>
      </c>
      <c r="D138" s="22" t="s">
        <v>240</v>
      </c>
      <c r="E138" s="35">
        <v>24093</v>
      </c>
      <c r="F138" s="36">
        <f t="shared" si="82"/>
        <v>0</v>
      </c>
      <c r="G138" s="36">
        <v>25</v>
      </c>
      <c r="H138" s="37">
        <f t="shared" si="71"/>
        <v>691.4691</v>
      </c>
      <c r="I138" s="38">
        <f t="shared" si="72"/>
        <v>1710.6029999999998</v>
      </c>
      <c r="J138" s="38">
        <f t="shared" si="73"/>
        <v>265.023</v>
      </c>
      <c r="K138" s="36">
        <f t="shared" si="74"/>
        <v>732.4272</v>
      </c>
      <c r="L138" s="38">
        <f t="shared" si="75"/>
        <v>1708.1937</v>
      </c>
      <c r="M138" s="53">
        <v>0</v>
      </c>
      <c r="N138" s="40">
        <f t="shared" si="32"/>
        <v>5107.716</v>
      </c>
      <c r="O138" s="37">
        <f t="shared" si="76"/>
        <v>1448.8962999999999</v>
      </c>
      <c r="P138" s="41">
        <f t="shared" si="77"/>
        <v>3683.8197</v>
      </c>
      <c r="Q138" s="39"/>
      <c r="R138" s="1">
        <f t="shared" si="78"/>
        <v>22669.103700000003</v>
      </c>
      <c r="S138" s="42">
        <f t="shared" si="79"/>
        <v>-144190.75559999997</v>
      </c>
      <c r="T138" s="43"/>
      <c r="U138" s="36">
        <f t="shared" si="80"/>
        <v>0</v>
      </c>
      <c r="V138" s="44"/>
      <c r="W138" s="62">
        <f t="shared" si="81"/>
        <v>22644.1037</v>
      </c>
    </row>
    <row r="139" spans="1:23" ht="11.25">
      <c r="A139" s="61" t="s">
        <v>226</v>
      </c>
      <c r="B139" s="22" t="s">
        <v>96</v>
      </c>
      <c r="C139" s="22" t="s">
        <v>75</v>
      </c>
      <c r="D139" s="22" t="s">
        <v>240</v>
      </c>
      <c r="E139" s="35">
        <v>48400</v>
      </c>
      <c r="F139" s="36">
        <f t="shared" si="82"/>
        <v>1473.440999999999</v>
      </c>
      <c r="G139" s="36">
        <v>25</v>
      </c>
      <c r="H139" s="37">
        <f t="shared" si="71"/>
        <v>1389.08</v>
      </c>
      <c r="I139" s="38">
        <f t="shared" si="72"/>
        <v>3436.3999999999996</v>
      </c>
      <c r="J139" s="38">
        <f t="shared" si="73"/>
        <v>520.344</v>
      </c>
      <c r="K139" s="36">
        <f t="shared" si="74"/>
        <v>1471.36</v>
      </c>
      <c r="L139" s="38">
        <f t="shared" si="75"/>
        <v>3431.5600000000004</v>
      </c>
      <c r="M139" s="53">
        <v>1031.62</v>
      </c>
      <c r="N139" s="40">
        <f t="shared" si="32"/>
        <v>11280.363999999998</v>
      </c>
      <c r="O139" s="37">
        <f t="shared" si="76"/>
        <v>5390.500999999998</v>
      </c>
      <c r="P139" s="41">
        <f t="shared" si="77"/>
        <v>7388.304</v>
      </c>
      <c r="Q139" s="39"/>
      <c r="R139" s="1">
        <f t="shared" si="78"/>
        <v>44507.939999999995</v>
      </c>
      <c r="S139" s="42">
        <f t="shared" si="79"/>
        <v>117875.27999999991</v>
      </c>
      <c r="T139" s="43"/>
      <c r="U139" s="36">
        <f t="shared" si="80"/>
        <v>1473.440999999999</v>
      </c>
      <c r="V139" s="44"/>
      <c r="W139" s="62">
        <f t="shared" si="81"/>
        <v>41536.058000000005</v>
      </c>
    </row>
    <row r="140" spans="1:23" ht="11.25">
      <c r="A140" s="61" t="s">
        <v>227</v>
      </c>
      <c r="B140" s="22" t="s">
        <v>96</v>
      </c>
      <c r="C140" s="22" t="s">
        <v>77</v>
      </c>
      <c r="D140" s="22" t="s">
        <v>239</v>
      </c>
      <c r="E140" s="35">
        <v>56265</v>
      </c>
      <c r="F140" s="36">
        <f t="shared" si="82"/>
        <v>2583.467775</v>
      </c>
      <c r="G140" s="36">
        <v>25</v>
      </c>
      <c r="H140" s="37">
        <f t="shared" si="71"/>
        <v>1614.8055</v>
      </c>
      <c r="I140" s="38">
        <f t="shared" si="72"/>
        <v>3994.8149999999996</v>
      </c>
      <c r="J140" s="38">
        <f t="shared" si="73"/>
        <v>520.344</v>
      </c>
      <c r="K140" s="36">
        <f t="shared" si="74"/>
        <v>1710.456</v>
      </c>
      <c r="L140" s="38">
        <f t="shared" si="75"/>
        <v>3989.1885</v>
      </c>
      <c r="M140" s="53">
        <v>1031.62</v>
      </c>
      <c r="N140" s="40">
        <f t="shared" si="32"/>
        <v>12861.229</v>
      </c>
      <c r="O140" s="37">
        <f t="shared" si="76"/>
        <v>6965.349275</v>
      </c>
      <c r="P140" s="41">
        <f t="shared" si="77"/>
        <v>8504.3475</v>
      </c>
      <c r="Q140" s="39"/>
      <c r="R140" s="1">
        <f t="shared" si="78"/>
        <v>51908.1185</v>
      </c>
      <c r="S140" s="42">
        <f t="shared" si="79"/>
        <v>206677.42200000002</v>
      </c>
      <c r="T140" s="43"/>
      <c r="U140" s="36">
        <f t="shared" si="80"/>
        <v>2583.467775</v>
      </c>
      <c r="V140" s="44"/>
      <c r="W140" s="62">
        <f t="shared" si="81"/>
        <v>46716.18295</v>
      </c>
    </row>
    <row r="141" spans="1:23" ht="11.25">
      <c r="A141" s="61" t="s">
        <v>205</v>
      </c>
      <c r="B141" s="22" t="s">
        <v>98</v>
      </c>
      <c r="C141" s="22" t="s">
        <v>247</v>
      </c>
      <c r="D141" s="22" t="s">
        <v>240</v>
      </c>
      <c r="E141" s="35">
        <v>114950</v>
      </c>
      <c r="F141" s="36">
        <f>IF(AND(S141&lt;=0,AA$12&gt;0),0,IF(AND(S141&lt;=208109,$AA$12&gt;0),0.15*S141,IF(AND(S141&lt;=450903,$AA$12&gt;0),31216+(0.2*(S141-208109)),IF(AND(S141&gt;=450903,$AA$12&gt;0),79776+(0.25*(S141-450903)),IF(S141&lt;=624329,0.15*S141,IF(S141&lt;=867123,93649.35+(0.2*(S141-624329)),IF(S141&gt;867123,142208+(0.25*(S141-867123)))))))))/12</f>
        <v>15622.051249999999</v>
      </c>
      <c r="G141" s="36">
        <v>25</v>
      </c>
      <c r="H141" s="37">
        <f>IF((E141)&gt;=AA$10,(AA$10*2.87%),E141*2.87%)</f>
        <v>3299.065</v>
      </c>
      <c r="I141" s="38">
        <f>IF((E141)&gt;=AA$10,(AA$10*7.1%),E141*7.1%)</f>
        <v>8161.449999999999</v>
      </c>
      <c r="J141" s="38">
        <f>IF((E141)&gt;=AA$11,(AA$11*1.1%),E141*1.1%)</f>
        <v>520.344</v>
      </c>
      <c r="K141" s="36">
        <f>IF((E141)&gt;=AA$9,(AA$9*3.04%),E141*3.04%)</f>
        <v>3494.48</v>
      </c>
      <c r="L141" s="38">
        <f>IF((E141)&gt;=AA$9,(AA$9*7.09%),E141*7.09%)</f>
        <v>8149.955000000001</v>
      </c>
      <c r="M141" s="53">
        <v>0</v>
      </c>
      <c r="N141" s="40">
        <f>SUM(H141:M141)</f>
        <v>23625.294</v>
      </c>
      <c r="O141" s="37">
        <f>SUM(F141+G141+H141+K141+M141)</f>
        <v>22440.59625</v>
      </c>
      <c r="P141" s="41">
        <f>SUM(I141+J141+L141)</f>
        <v>16831.749</v>
      </c>
      <c r="Q141" s="39">
        <v>0</v>
      </c>
      <c r="R141" s="1">
        <f>E141-K141-H141-M141+Q141</f>
        <v>108156.455</v>
      </c>
      <c r="S141" s="42">
        <f>(R141*12)-AA$12</f>
        <v>881657.46</v>
      </c>
      <c r="T141" s="43"/>
      <c r="U141" s="36">
        <f>F141-T141</f>
        <v>15622.051249999999</v>
      </c>
      <c r="V141" s="44"/>
      <c r="W141" s="62">
        <f>SUM(E141-F141-O141)</f>
        <v>76887.3525</v>
      </c>
    </row>
    <row r="142" spans="1:23" ht="12" thickBot="1">
      <c r="A142" s="64" t="s">
        <v>18</v>
      </c>
      <c r="B142" s="65" t="s">
        <v>98</v>
      </c>
      <c r="C142" s="65" t="s">
        <v>44</v>
      </c>
      <c r="D142" s="65" t="s">
        <v>240</v>
      </c>
      <c r="E142" s="66">
        <v>33000</v>
      </c>
      <c r="F142" s="67">
        <f t="shared" si="82"/>
        <v>0</v>
      </c>
      <c r="G142" s="67">
        <v>25</v>
      </c>
      <c r="H142" s="68">
        <f t="shared" si="71"/>
        <v>947.1</v>
      </c>
      <c r="I142" s="69">
        <f t="shared" si="72"/>
        <v>2343</v>
      </c>
      <c r="J142" s="69">
        <f t="shared" si="73"/>
        <v>363.00000000000006</v>
      </c>
      <c r="K142" s="67">
        <f t="shared" si="74"/>
        <v>1003.2</v>
      </c>
      <c r="L142" s="69">
        <f t="shared" si="75"/>
        <v>2339.7000000000003</v>
      </c>
      <c r="M142" s="70">
        <v>0</v>
      </c>
      <c r="N142" s="71">
        <f t="shared" si="32"/>
        <v>6996</v>
      </c>
      <c r="O142" s="68">
        <f t="shared" si="76"/>
        <v>1975.3000000000002</v>
      </c>
      <c r="P142" s="72">
        <f t="shared" si="77"/>
        <v>5045.700000000001</v>
      </c>
      <c r="Q142" s="73"/>
      <c r="R142" s="74">
        <f t="shared" si="78"/>
        <v>31049.7</v>
      </c>
      <c r="S142" s="75">
        <f t="shared" si="79"/>
        <v>-43623.59999999998</v>
      </c>
      <c r="T142" s="76"/>
      <c r="U142" s="67">
        <f t="shared" si="80"/>
        <v>0</v>
      </c>
      <c r="V142" s="77"/>
      <c r="W142" s="78">
        <f t="shared" si="81"/>
        <v>31024.7</v>
      </c>
    </row>
    <row r="143" spans="1:23" s="11" customFormat="1" ht="11.25" customHeight="1" thickBot="1" thickTop="1">
      <c r="A143" s="81" t="s">
        <v>14</v>
      </c>
      <c r="B143" s="82"/>
      <c r="C143" s="82"/>
      <c r="D143" s="82"/>
      <c r="E143" s="83">
        <f>SUM(E132:E142)</f>
        <v>723609</v>
      </c>
      <c r="F143" s="83">
        <f aca="true" t="shared" si="83" ref="F143:W143">SUM(F132:F142)</f>
        <v>61564.66942999999</v>
      </c>
      <c r="G143" s="83">
        <f t="shared" si="83"/>
        <v>275</v>
      </c>
      <c r="H143" s="83">
        <f t="shared" si="83"/>
        <v>20767.578299999997</v>
      </c>
      <c r="I143" s="83">
        <f t="shared" si="83"/>
        <v>51376.239</v>
      </c>
      <c r="J143" s="83">
        <f t="shared" si="83"/>
        <v>5169.659000000001</v>
      </c>
      <c r="K143" s="83">
        <f t="shared" si="83"/>
        <v>21997.7136</v>
      </c>
      <c r="L143" s="83">
        <f t="shared" si="83"/>
        <v>51303.8781</v>
      </c>
      <c r="M143" s="83">
        <f t="shared" si="83"/>
        <v>6189.719999999999</v>
      </c>
      <c r="N143" s="83">
        <f t="shared" si="83"/>
        <v>156804.788</v>
      </c>
      <c r="O143" s="83">
        <f t="shared" si="83"/>
        <v>110794.68133</v>
      </c>
      <c r="P143" s="83">
        <f t="shared" si="83"/>
        <v>107849.77609999999</v>
      </c>
      <c r="Q143" s="83">
        <f t="shared" si="83"/>
        <v>0</v>
      </c>
      <c r="R143" s="83">
        <f t="shared" si="83"/>
        <v>674653.9881</v>
      </c>
      <c r="S143" s="83">
        <f t="shared" si="83"/>
        <v>3517427.8572</v>
      </c>
      <c r="T143" s="83">
        <f t="shared" si="83"/>
        <v>0</v>
      </c>
      <c r="U143" s="83">
        <f t="shared" si="83"/>
        <v>61564.66942999999</v>
      </c>
      <c r="V143" s="83">
        <f t="shared" si="83"/>
        <v>0</v>
      </c>
      <c r="W143" s="84">
        <f t="shared" si="83"/>
        <v>551249.6492399999</v>
      </c>
    </row>
    <row r="144" spans="1:22" ht="12" thickTop="1">
      <c r="A144" s="2"/>
      <c r="B144" s="2"/>
      <c r="C144" s="2"/>
      <c r="D144" s="2"/>
      <c r="E144" s="4"/>
      <c r="F144" s="5"/>
      <c r="G144" s="5"/>
      <c r="H144" s="4"/>
      <c r="I144" s="5"/>
      <c r="J144" s="5"/>
      <c r="K144" s="4"/>
      <c r="L144" s="5"/>
      <c r="M144" s="54"/>
      <c r="O144" s="4"/>
      <c r="P144" s="4"/>
      <c r="Q144" s="4"/>
      <c r="R144" s="5"/>
      <c r="S144" s="5"/>
      <c r="T144" s="4"/>
      <c r="U144" s="5"/>
      <c r="V144" s="5"/>
    </row>
    <row r="145" spans="1:23" ht="12" thickBot="1">
      <c r="A145" s="6" t="s">
        <v>15</v>
      </c>
      <c r="B145" s="6"/>
      <c r="C145" s="6"/>
      <c r="D145" s="6"/>
      <c r="E145" s="7">
        <f aca="true" t="shared" si="84" ref="E145:W145">E25+E109+E112+E131+E143</f>
        <v>5618644</v>
      </c>
      <c r="F145" s="7">
        <f t="shared" si="84"/>
        <v>391003.21782500006</v>
      </c>
      <c r="G145" s="7">
        <f t="shared" si="84"/>
        <v>3275</v>
      </c>
      <c r="H145" s="7">
        <f t="shared" si="84"/>
        <v>159490.60679999998</v>
      </c>
      <c r="I145" s="7">
        <f t="shared" si="84"/>
        <v>394558.6440000001</v>
      </c>
      <c r="J145" s="7">
        <f t="shared" si="84"/>
        <v>44135.289000000004</v>
      </c>
      <c r="K145" s="7">
        <f t="shared" si="84"/>
        <v>160762.00959999993</v>
      </c>
      <c r="L145" s="7">
        <f t="shared" si="84"/>
        <v>374935.08160000003</v>
      </c>
      <c r="M145" s="7">
        <f t="shared" si="84"/>
        <v>41264.799999999996</v>
      </c>
      <c r="N145" s="7">
        <f t="shared" si="84"/>
        <v>1175146.4310000003</v>
      </c>
      <c r="O145" s="7">
        <f t="shared" si="84"/>
        <v>755795.6342249998</v>
      </c>
      <c r="P145" s="7">
        <f t="shared" si="84"/>
        <v>813629.0145999998</v>
      </c>
      <c r="Q145" s="7">
        <f t="shared" si="84"/>
        <v>0</v>
      </c>
      <c r="R145" s="7">
        <f t="shared" si="84"/>
        <v>5257126.583599998</v>
      </c>
      <c r="S145" s="7">
        <f t="shared" si="84"/>
        <v>8877668.820000004</v>
      </c>
      <c r="T145" s="7">
        <f t="shared" si="84"/>
        <v>0</v>
      </c>
      <c r="U145" s="7">
        <f t="shared" si="84"/>
        <v>391003.21782500006</v>
      </c>
      <c r="V145" s="7">
        <f t="shared" si="84"/>
        <v>0</v>
      </c>
      <c r="W145" s="7">
        <f t="shared" si="84"/>
        <v>4471845.14795</v>
      </c>
    </row>
    <row r="146" spans="8:15" ht="12" thickTop="1">
      <c r="H146" s="17"/>
      <c r="O146" s="17"/>
    </row>
    <row r="147" s="19" customFormat="1" ht="10.5">
      <c r="M147" s="56"/>
    </row>
    <row r="148" spans="1:22" ht="11.25">
      <c r="A148" s="20"/>
      <c r="B148" s="20"/>
      <c r="C148" s="20"/>
      <c r="D148" s="20"/>
      <c r="F148" s="17"/>
      <c r="G148" s="17"/>
      <c r="H148" s="17"/>
      <c r="I148" s="17"/>
      <c r="J148" s="17"/>
      <c r="K148" s="17"/>
      <c r="L148" s="17"/>
      <c r="M148" s="55" t="s">
        <v>19</v>
      </c>
      <c r="O148" s="17"/>
      <c r="R148" s="17"/>
      <c r="S148" s="17"/>
      <c r="V148" s="17"/>
    </row>
    <row r="150" ht="11.25">
      <c r="L150" s="15"/>
    </row>
  </sheetData>
  <sheetProtection formatCells="0"/>
  <mergeCells count="20">
    <mergeCell ref="H5:N5"/>
    <mergeCell ref="J6:J7"/>
    <mergeCell ref="M6:M7"/>
    <mergeCell ref="N6:N7"/>
    <mergeCell ref="A1:W1"/>
    <mergeCell ref="A2:W2"/>
    <mergeCell ref="A3:W3"/>
    <mergeCell ref="O6:O7"/>
    <mergeCell ref="P6:P7"/>
    <mergeCell ref="O5:P5"/>
    <mergeCell ref="W5:W7"/>
    <mergeCell ref="G5:G7"/>
    <mergeCell ref="H6:I6"/>
    <mergeCell ref="K6:L6"/>
    <mergeCell ref="D5:D7"/>
    <mergeCell ref="A5:A7"/>
    <mergeCell ref="B5:B7"/>
    <mergeCell ref="C5:C7"/>
    <mergeCell ref="E5:E7"/>
    <mergeCell ref="F5:F7"/>
  </mergeCells>
  <printOptions horizontalCentered="1"/>
  <pageMargins left="0" right="0" top="0.11811023622047245" bottom="0.15748031496062992" header="0.5118110236220472" footer="0.5118110236220472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r.paula</dc:creator>
  <cp:keywords/>
  <dc:description/>
  <cp:lastModifiedBy>Ana Jimenez</cp:lastModifiedBy>
  <cp:lastPrinted>2017-09-29T23:29:17Z</cp:lastPrinted>
  <dcterms:created xsi:type="dcterms:W3CDTF">2014-04-24T14:06:46Z</dcterms:created>
  <dcterms:modified xsi:type="dcterms:W3CDTF">2018-01-08T14:47:37Z</dcterms:modified>
  <cp:category/>
  <cp:version/>
  <cp:contentType/>
  <cp:contentStatus/>
</cp:coreProperties>
</file>