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cnzfenx400\COMUN\PRESUPUESTO\2025\2025 - Transparencia\Transparencia Agosto 2025\Entregables\"/>
    </mc:Choice>
  </mc:AlternateContent>
  <xr:revisionPtr revIDLastSave="0" documentId="13_ncr:1_{A4B49E41-2F59-4021-993F-9A4F550B8078}" xr6:coauthVersionLast="47" xr6:coauthVersionMax="47" xr10:uidLastSave="{00000000-0000-0000-0000-000000000000}"/>
  <bookViews>
    <workbookView xWindow="-120" yWindow="-120" windowWidth="29040" windowHeight="15720" xr2:uid="{71CEA554-D38A-4E1F-AEFE-87E62646C8C0}"/>
  </bookViews>
  <sheets>
    <sheet name="P2 Presupuesto Aprobado-Ejec " sheetId="1" r:id="rId1"/>
  </sheets>
  <externalReferences>
    <externalReference r:id="rId2"/>
  </externalReferences>
  <definedNames>
    <definedName name="_xlnm.Print_Area" localSheetId="0">'P2 Presupuesto Aprobado-Ejec '!$A$1:$R$100</definedName>
    <definedName name="_xlnm.Print_Titles" localSheetId="0">'P2 Presupuesto Aprobado-Ejec '!$1:$10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6" i="1" l="1"/>
  <c r="H76" i="1"/>
  <c r="Q84" i="1"/>
  <c r="P84" i="1"/>
  <c r="O84" i="1"/>
  <c r="O83" i="1" s="1"/>
  <c r="O76" i="1" s="1"/>
  <c r="N84" i="1"/>
  <c r="N83" i="1" s="1"/>
  <c r="M84" i="1"/>
  <c r="L84" i="1"/>
  <c r="K84" i="1"/>
  <c r="J84" i="1"/>
  <c r="J83" i="1" s="1"/>
  <c r="J76" i="1" s="1"/>
  <c r="I84" i="1"/>
  <c r="I83" i="1" s="1"/>
  <c r="I76" i="1" s="1"/>
  <c r="H84" i="1"/>
  <c r="G84" i="1"/>
  <c r="F84" i="1"/>
  <c r="R84" i="1" s="1"/>
  <c r="R83" i="1" s="1"/>
  <c r="E84" i="1"/>
  <c r="E83" i="1" s="1"/>
  <c r="D84" i="1"/>
  <c r="D83" i="1" s="1"/>
  <c r="Q83" i="1"/>
  <c r="P83" i="1"/>
  <c r="M83" i="1"/>
  <c r="L83" i="1"/>
  <c r="K83" i="1"/>
  <c r="H83" i="1"/>
  <c r="G83" i="1"/>
  <c r="F83" i="1"/>
  <c r="Q82" i="1"/>
  <c r="P82" i="1"/>
  <c r="P80" i="1" s="1"/>
  <c r="O82" i="1"/>
  <c r="N82" i="1"/>
  <c r="M82" i="1"/>
  <c r="L82" i="1"/>
  <c r="K82" i="1"/>
  <c r="K80" i="1" s="1"/>
  <c r="K76" i="1" s="1"/>
  <c r="J82" i="1"/>
  <c r="I82" i="1"/>
  <c r="H82" i="1"/>
  <c r="G82" i="1"/>
  <c r="F82" i="1"/>
  <c r="R82" i="1" s="1"/>
  <c r="E82" i="1"/>
  <c r="D82" i="1"/>
  <c r="D80" i="1" s="1"/>
  <c r="Q81" i="1"/>
  <c r="P81" i="1"/>
  <c r="O81" i="1"/>
  <c r="N81" i="1"/>
  <c r="N80" i="1" s="1"/>
  <c r="M81" i="1"/>
  <c r="M80" i="1" s="1"/>
  <c r="L81" i="1"/>
  <c r="L80" i="1" s="1"/>
  <c r="K81" i="1"/>
  <c r="J81" i="1"/>
  <c r="I81" i="1"/>
  <c r="H81" i="1"/>
  <c r="G81" i="1"/>
  <c r="F81" i="1"/>
  <c r="R81" i="1" s="1"/>
  <c r="E81" i="1"/>
  <c r="D81" i="1"/>
  <c r="Q80" i="1"/>
  <c r="O80" i="1"/>
  <c r="J80" i="1"/>
  <c r="I80" i="1"/>
  <c r="H80" i="1"/>
  <c r="G80" i="1"/>
  <c r="E80" i="1"/>
  <c r="Q79" i="1"/>
  <c r="P79" i="1"/>
  <c r="O79" i="1"/>
  <c r="N79" i="1"/>
  <c r="M79" i="1"/>
  <c r="L79" i="1"/>
  <c r="K79" i="1"/>
  <c r="J79" i="1"/>
  <c r="I79" i="1"/>
  <c r="H79" i="1"/>
  <c r="G79" i="1"/>
  <c r="F79" i="1"/>
  <c r="R79" i="1" s="1"/>
  <c r="E79" i="1"/>
  <c r="D79" i="1"/>
  <c r="Q78" i="1"/>
  <c r="P78" i="1"/>
  <c r="O78" i="1"/>
  <c r="N78" i="1"/>
  <c r="M78" i="1"/>
  <c r="L78" i="1"/>
  <c r="K78" i="1"/>
  <c r="J78" i="1"/>
  <c r="I78" i="1"/>
  <c r="H78" i="1"/>
  <c r="G78" i="1"/>
  <c r="F78" i="1"/>
  <c r="R78" i="1" s="1"/>
  <c r="E78" i="1"/>
  <c r="D78" i="1"/>
  <c r="D77" i="1" s="1"/>
  <c r="Q77" i="1"/>
  <c r="Q76" i="1" s="1"/>
  <c r="P77" i="1"/>
  <c r="P76" i="1" s="1"/>
  <c r="O77" i="1"/>
  <c r="N77" i="1"/>
  <c r="N76" i="1" s="1"/>
  <c r="M77" i="1"/>
  <c r="M76" i="1" s="1"/>
  <c r="L77" i="1"/>
  <c r="L76" i="1" s="1"/>
  <c r="K77" i="1"/>
  <c r="J77" i="1"/>
  <c r="I77" i="1"/>
  <c r="H77" i="1"/>
  <c r="G77" i="1"/>
  <c r="F77" i="1"/>
  <c r="R77" i="1" s="1"/>
  <c r="E77" i="1"/>
  <c r="E76" i="1" s="1"/>
  <c r="Q75" i="1"/>
  <c r="P75" i="1"/>
  <c r="O75" i="1"/>
  <c r="N75" i="1"/>
  <c r="M75" i="1"/>
  <c r="L75" i="1"/>
  <c r="K75" i="1"/>
  <c r="J75" i="1"/>
  <c r="I75" i="1"/>
  <c r="H75" i="1"/>
  <c r="G75" i="1"/>
  <c r="F75" i="1"/>
  <c r="R75" i="1" s="1"/>
  <c r="E75" i="1"/>
  <c r="D75" i="1"/>
  <c r="Q74" i="1"/>
  <c r="P74" i="1"/>
  <c r="O74" i="1"/>
  <c r="N74" i="1"/>
  <c r="M74" i="1"/>
  <c r="L74" i="1"/>
  <c r="K74" i="1"/>
  <c r="J74" i="1"/>
  <c r="I74" i="1"/>
  <c r="H74" i="1"/>
  <c r="G74" i="1"/>
  <c r="F74" i="1"/>
  <c r="R74" i="1" s="1"/>
  <c r="E74" i="1"/>
  <c r="D74" i="1"/>
  <c r="Q73" i="1"/>
  <c r="P73" i="1"/>
  <c r="O73" i="1"/>
  <c r="N73" i="1"/>
  <c r="M73" i="1"/>
  <c r="L73" i="1"/>
  <c r="K73" i="1"/>
  <c r="J73" i="1"/>
  <c r="I73" i="1"/>
  <c r="H73" i="1"/>
  <c r="G73" i="1"/>
  <c r="F73" i="1"/>
  <c r="R73" i="1" s="1"/>
  <c r="E73" i="1"/>
  <c r="D73" i="1"/>
  <c r="Q72" i="1"/>
  <c r="P72" i="1"/>
  <c r="O72" i="1"/>
  <c r="N72" i="1"/>
  <c r="M72" i="1"/>
  <c r="L72" i="1"/>
  <c r="K72" i="1"/>
  <c r="J72" i="1"/>
  <c r="I72" i="1"/>
  <c r="H72" i="1"/>
  <c r="G72" i="1"/>
  <c r="F72" i="1"/>
  <c r="R72" i="1" s="1"/>
  <c r="E72" i="1"/>
  <c r="D72" i="1"/>
  <c r="Q71" i="1"/>
  <c r="P71" i="1"/>
  <c r="O71" i="1"/>
  <c r="N71" i="1"/>
  <c r="M71" i="1"/>
  <c r="L71" i="1"/>
  <c r="K71" i="1"/>
  <c r="J71" i="1"/>
  <c r="I71" i="1"/>
  <c r="H71" i="1"/>
  <c r="G71" i="1"/>
  <c r="F71" i="1"/>
  <c r="R71" i="1" s="1"/>
  <c r="E71" i="1"/>
  <c r="D71" i="1"/>
  <c r="Q70" i="1"/>
  <c r="P70" i="1"/>
  <c r="P69" i="1" s="1"/>
  <c r="O70" i="1"/>
  <c r="O69" i="1" s="1"/>
  <c r="N70" i="1"/>
  <c r="N69" i="1" s="1"/>
  <c r="M70" i="1"/>
  <c r="M69" i="1" s="1"/>
  <c r="L70" i="1"/>
  <c r="K70" i="1"/>
  <c r="K69" i="1" s="1"/>
  <c r="J70" i="1"/>
  <c r="J69" i="1" s="1"/>
  <c r="I70" i="1"/>
  <c r="I69" i="1" s="1"/>
  <c r="H70" i="1"/>
  <c r="G70" i="1"/>
  <c r="F70" i="1"/>
  <c r="R70" i="1" s="1"/>
  <c r="R69" i="1" s="1"/>
  <c r="E70" i="1"/>
  <c r="D70" i="1"/>
  <c r="D69" i="1" s="1"/>
  <c r="Q69" i="1"/>
  <c r="L69" i="1"/>
  <c r="H69" i="1"/>
  <c r="G69" i="1"/>
  <c r="F69" i="1"/>
  <c r="E69" i="1"/>
  <c r="Q68" i="1"/>
  <c r="P68" i="1"/>
  <c r="O68" i="1"/>
  <c r="N68" i="1"/>
  <c r="M68" i="1"/>
  <c r="L68" i="1"/>
  <c r="K68" i="1"/>
  <c r="J68" i="1"/>
  <c r="I68" i="1"/>
  <c r="H68" i="1"/>
  <c r="G68" i="1"/>
  <c r="F68" i="1"/>
  <c r="R68" i="1" s="1"/>
  <c r="E68" i="1"/>
  <c r="D68" i="1"/>
  <c r="Q67" i="1"/>
  <c r="P67" i="1"/>
  <c r="O67" i="1"/>
  <c r="N67" i="1"/>
  <c r="M67" i="1"/>
  <c r="L67" i="1"/>
  <c r="K67" i="1"/>
  <c r="J67" i="1"/>
  <c r="I67" i="1"/>
  <c r="H67" i="1"/>
  <c r="G67" i="1"/>
  <c r="F67" i="1"/>
  <c r="R67" i="1" s="1"/>
  <c r="E67" i="1"/>
  <c r="D67" i="1"/>
  <c r="Q66" i="1"/>
  <c r="P66" i="1"/>
  <c r="O66" i="1"/>
  <c r="N66" i="1"/>
  <c r="M66" i="1"/>
  <c r="L66" i="1"/>
  <c r="K66" i="1"/>
  <c r="J66" i="1"/>
  <c r="I66" i="1"/>
  <c r="H66" i="1"/>
  <c r="G66" i="1"/>
  <c r="F66" i="1"/>
  <c r="R66" i="1" s="1"/>
  <c r="E66" i="1"/>
  <c r="D66" i="1"/>
  <c r="Q65" i="1"/>
  <c r="Q64" i="1" s="1"/>
  <c r="P65" i="1"/>
  <c r="P64" i="1" s="1"/>
  <c r="O65" i="1"/>
  <c r="N65" i="1"/>
  <c r="N64" i="1" s="1"/>
  <c r="M65" i="1"/>
  <c r="M64" i="1" s="1"/>
  <c r="L65" i="1"/>
  <c r="L64" i="1" s="1"/>
  <c r="K65" i="1"/>
  <c r="J65" i="1"/>
  <c r="I65" i="1"/>
  <c r="H65" i="1"/>
  <c r="G65" i="1"/>
  <c r="G64" i="1" s="1"/>
  <c r="F65" i="1"/>
  <c r="R65" i="1" s="1"/>
  <c r="E65" i="1"/>
  <c r="E64" i="1" s="1"/>
  <c r="D65" i="1"/>
  <c r="D64" i="1" s="1"/>
  <c r="O64" i="1"/>
  <c r="K64" i="1"/>
  <c r="J64" i="1"/>
  <c r="I64" i="1"/>
  <c r="H64" i="1"/>
  <c r="Q63" i="1"/>
  <c r="P63" i="1"/>
  <c r="O63" i="1"/>
  <c r="N63" i="1"/>
  <c r="M63" i="1"/>
  <c r="M54" i="1" s="1"/>
  <c r="L63" i="1"/>
  <c r="K63" i="1"/>
  <c r="J63" i="1"/>
  <c r="H63" i="1"/>
  <c r="G63" i="1"/>
  <c r="R63" i="1" s="1"/>
  <c r="E63" i="1"/>
  <c r="D63" i="1"/>
  <c r="Q62" i="1"/>
  <c r="P62" i="1"/>
  <c r="O62" i="1"/>
  <c r="N62" i="1"/>
  <c r="M62" i="1"/>
  <c r="L62" i="1"/>
  <c r="K62" i="1"/>
  <c r="J62" i="1"/>
  <c r="I62" i="1"/>
  <c r="H62" i="1"/>
  <c r="G62" i="1"/>
  <c r="F62" i="1"/>
  <c r="R62" i="1" s="1"/>
  <c r="E62" i="1"/>
  <c r="D62" i="1"/>
  <c r="Q61" i="1"/>
  <c r="P61" i="1"/>
  <c r="O61" i="1"/>
  <c r="N61" i="1"/>
  <c r="M61" i="1"/>
  <c r="L61" i="1"/>
  <c r="K61" i="1"/>
  <c r="J61" i="1"/>
  <c r="I61" i="1"/>
  <c r="H61" i="1"/>
  <c r="G61" i="1"/>
  <c r="F61" i="1"/>
  <c r="R61" i="1" s="1"/>
  <c r="E61" i="1"/>
  <c r="D61" i="1"/>
  <c r="Q60" i="1"/>
  <c r="P60" i="1"/>
  <c r="O60" i="1"/>
  <c r="N60" i="1"/>
  <c r="M60" i="1"/>
  <c r="L60" i="1"/>
  <c r="K60" i="1"/>
  <c r="J60" i="1"/>
  <c r="I60" i="1"/>
  <c r="H60" i="1"/>
  <c r="G60" i="1"/>
  <c r="F60" i="1"/>
  <c r="R60" i="1" s="1"/>
  <c r="E60" i="1"/>
  <c r="D60" i="1"/>
  <c r="Q59" i="1"/>
  <c r="P59" i="1"/>
  <c r="O59" i="1"/>
  <c r="N59" i="1"/>
  <c r="M59" i="1"/>
  <c r="L59" i="1"/>
  <c r="K59" i="1"/>
  <c r="J59" i="1"/>
  <c r="I59" i="1"/>
  <c r="H59" i="1"/>
  <c r="G59" i="1"/>
  <c r="F59" i="1"/>
  <c r="R59" i="1" s="1"/>
  <c r="E59" i="1"/>
  <c r="D59" i="1"/>
  <c r="Q58" i="1"/>
  <c r="P58" i="1"/>
  <c r="O58" i="1"/>
  <c r="N58" i="1"/>
  <c r="N54" i="1" s="1"/>
  <c r="M58" i="1"/>
  <c r="L58" i="1"/>
  <c r="K58" i="1"/>
  <c r="J58" i="1"/>
  <c r="I58" i="1"/>
  <c r="H58" i="1"/>
  <c r="G58" i="1"/>
  <c r="F58" i="1"/>
  <c r="R58" i="1" s="1"/>
  <c r="E58" i="1"/>
  <c r="D58" i="1"/>
  <c r="Q57" i="1"/>
  <c r="P57" i="1"/>
  <c r="O57" i="1"/>
  <c r="N57" i="1"/>
  <c r="M57" i="1"/>
  <c r="L57" i="1"/>
  <c r="K57" i="1"/>
  <c r="J57" i="1"/>
  <c r="I57" i="1"/>
  <c r="H57" i="1"/>
  <c r="G57" i="1"/>
  <c r="F57" i="1"/>
  <c r="R57" i="1" s="1"/>
  <c r="E57" i="1"/>
  <c r="D57" i="1"/>
  <c r="Q56" i="1"/>
  <c r="P56" i="1"/>
  <c r="O56" i="1"/>
  <c r="N56" i="1"/>
  <c r="M56" i="1"/>
  <c r="L56" i="1"/>
  <c r="K56" i="1"/>
  <c r="J56" i="1"/>
  <c r="I56" i="1"/>
  <c r="H56" i="1"/>
  <c r="G56" i="1"/>
  <c r="F56" i="1"/>
  <c r="R56" i="1" s="1"/>
  <c r="E56" i="1"/>
  <c r="D56" i="1"/>
  <c r="Q55" i="1"/>
  <c r="Q54" i="1" s="1"/>
  <c r="P55" i="1"/>
  <c r="O55" i="1"/>
  <c r="N55" i="1"/>
  <c r="M55" i="1"/>
  <c r="L55" i="1"/>
  <c r="K55" i="1"/>
  <c r="K54" i="1" s="1"/>
  <c r="J55" i="1"/>
  <c r="J54" i="1" s="1"/>
  <c r="I55" i="1"/>
  <c r="I54" i="1" s="1"/>
  <c r="H55" i="1"/>
  <c r="H54" i="1" s="1"/>
  <c r="G55" i="1"/>
  <c r="F55" i="1"/>
  <c r="R55" i="1" s="1"/>
  <c r="E55" i="1"/>
  <c r="E54" i="1" s="1"/>
  <c r="D55" i="1"/>
  <c r="D54" i="1" s="1"/>
  <c r="P54" i="1"/>
  <c r="O54" i="1"/>
  <c r="L54" i="1"/>
  <c r="G54" i="1"/>
  <c r="Q53" i="1"/>
  <c r="P53" i="1"/>
  <c r="O53" i="1"/>
  <c r="N53" i="1"/>
  <c r="M53" i="1"/>
  <c r="L53" i="1"/>
  <c r="K53" i="1"/>
  <c r="J53" i="1"/>
  <c r="I53" i="1"/>
  <c r="H53" i="1"/>
  <c r="G53" i="1"/>
  <c r="F53" i="1"/>
  <c r="R53" i="1" s="1"/>
  <c r="E53" i="1"/>
  <c r="D53" i="1"/>
  <c r="Q52" i="1"/>
  <c r="P52" i="1"/>
  <c r="O52" i="1"/>
  <c r="N52" i="1"/>
  <c r="M52" i="1"/>
  <c r="L52" i="1"/>
  <c r="K52" i="1"/>
  <c r="J52" i="1"/>
  <c r="I52" i="1"/>
  <c r="H52" i="1"/>
  <c r="G52" i="1"/>
  <c r="F52" i="1"/>
  <c r="R52" i="1" s="1"/>
  <c r="E52" i="1"/>
  <c r="D52" i="1"/>
  <c r="Q51" i="1"/>
  <c r="P51" i="1"/>
  <c r="O51" i="1"/>
  <c r="N51" i="1"/>
  <c r="M51" i="1"/>
  <c r="L51" i="1"/>
  <c r="K51" i="1"/>
  <c r="K47" i="1" s="1"/>
  <c r="J51" i="1"/>
  <c r="I51" i="1"/>
  <c r="H51" i="1"/>
  <c r="G51" i="1"/>
  <c r="F51" i="1"/>
  <c r="R51" i="1" s="1"/>
  <c r="E51" i="1"/>
  <c r="D51" i="1"/>
  <c r="Q50" i="1"/>
  <c r="P50" i="1"/>
  <c r="O50" i="1"/>
  <c r="N50" i="1"/>
  <c r="M50" i="1"/>
  <c r="L50" i="1"/>
  <c r="K50" i="1"/>
  <c r="J50" i="1"/>
  <c r="I50" i="1"/>
  <c r="H50" i="1"/>
  <c r="G50" i="1"/>
  <c r="F50" i="1"/>
  <c r="R50" i="1" s="1"/>
  <c r="E50" i="1"/>
  <c r="D50" i="1"/>
  <c r="Q49" i="1"/>
  <c r="P49" i="1"/>
  <c r="O49" i="1"/>
  <c r="N49" i="1"/>
  <c r="M49" i="1"/>
  <c r="L49" i="1"/>
  <c r="K49" i="1"/>
  <c r="J49" i="1"/>
  <c r="I49" i="1"/>
  <c r="H49" i="1"/>
  <c r="G49" i="1"/>
  <c r="F49" i="1"/>
  <c r="R49" i="1" s="1"/>
  <c r="E49" i="1"/>
  <c r="D49" i="1"/>
  <c r="Q48" i="1"/>
  <c r="Q47" i="1" s="1"/>
  <c r="P48" i="1"/>
  <c r="O48" i="1"/>
  <c r="O47" i="1" s="1"/>
  <c r="N48" i="1"/>
  <c r="N47" i="1" s="1"/>
  <c r="M48" i="1"/>
  <c r="M47" i="1" s="1"/>
  <c r="L48" i="1"/>
  <c r="K48" i="1"/>
  <c r="J48" i="1"/>
  <c r="I48" i="1"/>
  <c r="H48" i="1"/>
  <c r="H47" i="1" s="1"/>
  <c r="G48" i="1"/>
  <c r="G47" i="1" s="1"/>
  <c r="F48" i="1"/>
  <c r="R48" i="1" s="1"/>
  <c r="E48" i="1"/>
  <c r="E47" i="1" s="1"/>
  <c r="D48" i="1"/>
  <c r="P47" i="1"/>
  <c r="L47" i="1"/>
  <c r="J47" i="1"/>
  <c r="I47" i="1"/>
  <c r="D47" i="1"/>
  <c r="Q46" i="1"/>
  <c r="P46" i="1"/>
  <c r="O46" i="1"/>
  <c r="N46" i="1"/>
  <c r="M46" i="1"/>
  <c r="L46" i="1"/>
  <c r="K46" i="1"/>
  <c r="J46" i="1"/>
  <c r="I46" i="1"/>
  <c r="H46" i="1"/>
  <c r="G46" i="1"/>
  <c r="F46" i="1"/>
  <c r="R46" i="1" s="1"/>
  <c r="E46" i="1"/>
  <c r="D46" i="1"/>
  <c r="Q45" i="1"/>
  <c r="P45" i="1"/>
  <c r="O45" i="1"/>
  <c r="N45" i="1"/>
  <c r="M45" i="1"/>
  <c r="L45" i="1"/>
  <c r="K45" i="1"/>
  <c r="J45" i="1"/>
  <c r="I45" i="1"/>
  <c r="H45" i="1"/>
  <c r="G45" i="1"/>
  <c r="F45" i="1"/>
  <c r="R45" i="1" s="1"/>
  <c r="E45" i="1"/>
  <c r="D45" i="1"/>
  <c r="Q44" i="1"/>
  <c r="P44" i="1"/>
  <c r="O44" i="1"/>
  <c r="N44" i="1"/>
  <c r="M44" i="1"/>
  <c r="L44" i="1"/>
  <c r="K44" i="1"/>
  <c r="J44" i="1"/>
  <c r="I44" i="1"/>
  <c r="H44" i="1"/>
  <c r="G44" i="1"/>
  <c r="F44" i="1"/>
  <c r="R44" i="1" s="1"/>
  <c r="E44" i="1"/>
  <c r="D44" i="1"/>
  <c r="Q43" i="1"/>
  <c r="P43" i="1"/>
  <c r="O43" i="1"/>
  <c r="N43" i="1"/>
  <c r="M43" i="1"/>
  <c r="L43" i="1"/>
  <c r="K43" i="1"/>
  <c r="J43" i="1"/>
  <c r="I43" i="1"/>
  <c r="H43" i="1"/>
  <c r="G43" i="1"/>
  <c r="F43" i="1"/>
  <c r="R43" i="1" s="1"/>
  <c r="E43" i="1"/>
  <c r="D43" i="1"/>
  <c r="Q42" i="1"/>
  <c r="P42" i="1"/>
  <c r="O42" i="1"/>
  <c r="N42" i="1"/>
  <c r="N38" i="1" s="1"/>
  <c r="M42" i="1"/>
  <c r="L42" i="1"/>
  <c r="K42" i="1"/>
  <c r="J42" i="1"/>
  <c r="I42" i="1"/>
  <c r="H42" i="1"/>
  <c r="G42" i="1"/>
  <c r="F42" i="1"/>
  <c r="R42" i="1" s="1"/>
  <c r="E42" i="1"/>
  <c r="D42" i="1"/>
  <c r="Q41" i="1"/>
  <c r="P41" i="1"/>
  <c r="O41" i="1"/>
  <c r="N41" i="1"/>
  <c r="M41" i="1"/>
  <c r="L41" i="1"/>
  <c r="K41" i="1"/>
  <c r="J41" i="1"/>
  <c r="I41" i="1"/>
  <c r="H41" i="1"/>
  <c r="G41" i="1"/>
  <c r="F41" i="1"/>
  <c r="R41" i="1" s="1"/>
  <c r="E41" i="1"/>
  <c r="D41" i="1"/>
  <c r="Q40" i="1"/>
  <c r="P40" i="1"/>
  <c r="P38" i="1" s="1"/>
  <c r="O40" i="1"/>
  <c r="N40" i="1"/>
  <c r="M40" i="1"/>
  <c r="L40" i="1"/>
  <c r="K40" i="1"/>
  <c r="J40" i="1"/>
  <c r="I40" i="1"/>
  <c r="H40" i="1"/>
  <c r="G40" i="1"/>
  <c r="F40" i="1"/>
  <c r="R40" i="1" s="1"/>
  <c r="E40" i="1"/>
  <c r="D40" i="1"/>
  <c r="Q39" i="1"/>
  <c r="Q38" i="1" s="1"/>
  <c r="P39" i="1"/>
  <c r="O39" i="1"/>
  <c r="N39" i="1"/>
  <c r="M39" i="1"/>
  <c r="L39" i="1"/>
  <c r="K39" i="1"/>
  <c r="K38" i="1" s="1"/>
  <c r="J39" i="1"/>
  <c r="J38" i="1" s="1"/>
  <c r="I39" i="1"/>
  <c r="I38" i="1" s="1"/>
  <c r="H39" i="1"/>
  <c r="H38" i="1" s="1"/>
  <c r="G39" i="1"/>
  <c r="G38" i="1" s="1"/>
  <c r="F39" i="1"/>
  <c r="R39" i="1" s="1"/>
  <c r="R38" i="1" s="1"/>
  <c r="E39" i="1"/>
  <c r="E38" i="1" s="1"/>
  <c r="D39" i="1"/>
  <c r="D38" i="1" s="1"/>
  <c r="O38" i="1"/>
  <c r="M38" i="1"/>
  <c r="L38" i="1"/>
  <c r="Q37" i="1"/>
  <c r="P37" i="1"/>
  <c r="O37" i="1"/>
  <c r="N37" i="1"/>
  <c r="M37" i="1"/>
  <c r="L37" i="1"/>
  <c r="K37" i="1"/>
  <c r="J37" i="1"/>
  <c r="I37" i="1"/>
  <c r="H37" i="1"/>
  <c r="G37" i="1"/>
  <c r="F37" i="1"/>
  <c r="R37" i="1" s="1"/>
  <c r="E37" i="1"/>
  <c r="D37" i="1"/>
  <c r="Q36" i="1"/>
  <c r="P36" i="1"/>
  <c r="O36" i="1"/>
  <c r="N36" i="1"/>
  <c r="M36" i="1"/>
  <c r="L36" i="1"/>
  <c r="K36" i="1"/>
  <c r="J36" i="1"/>
  <c r="I36" i="1"/>
  <c r="H36" i="1"/>
  <c r="G36" i="1"/>
  <c r="F36" i="1"/>
  <c r="R36" i="1" s="1"/>
  <c r="E36" i="1"/>
  <c r="D36" i="1"/>
  <c r="Q35" i="1"/>
  <c r="P35" i="1"/>
  <c r="O35" i="1"/>
  <c r="N35" i="1"/>
  <c r="M35" i="1"/>
  <c r="L35" i="1"/>
  <c r="K35" i="1"/>
  <c r="J35" i="1"/>
  <c r="I35" i="1"/>
  <c r="H35" i="1"/>
  <c r="G35" i="1"/>
  <c r="F35" i="1"/>
  <c r="R35" i="1" s="1"/>
  <c r="E35" i="1"/>
  <c r="D35" i="1"/>
  <c r="Q34" i="1"/>
  <c r="P34" i="1"/>
  <c r="O34" i="1"/>
  <c r="N34" i="1"/>
  <c r="M34" i="1"/>
  <c r="L34" i="1"/>
  <c r="K34" i="1"/>
  <c r="J34" i="1"/>
  <c r="I34" i="1"/>
  <c r="H34" i="1"/>
  <c r="G34" i="1"/>
  <c r="F34" i="1"/>
  <c r="R34" i="1" s="1"/>
  <c r="E34" i="1"/>
  <c r="D34" i="1"/>
  <c r="Q33" i="1"/>
  <c r="P33" i="1"/>
  <c r="O33" i="1"/>
  <c r="N33" i="1"/>
  <c r="M33" i="1"/>
  <c r="L33" i="1"/>
  <c r="K33" i="1"/>
  <c r="J33" i="1"/>
  <c r="I33" i="1"/>
  <c r="H33" i="1"/>
  <c r="G33" i="1"/>
  <c r="F33" i="1"/>
  <c r="R33" i="1" s="1"/>
  <c r="E33" i="1"/>
  <c r="D33" i="1"/>
  <c r="Q32" i="1"/>
  <c r="P32" i="1"/>
  <c r="O32" i="1"/>
  <c r="N32" i="1"/>
  <c r="M32" i="1"/>
  <c r="L32" i="1"/>
  <c r="K32" i="1"/>
  <c r="J32" i="1"/>
  <c r="I32" i="1"/>
  <c r="H32" i="1"/>
  <c r="H28" i="1" s="1"/>
  <c r="G32" i="1"/>
  <c r="F32" i="1"/>
  <c r="R32" i="1" s="1"/>
  <c r="E32" i="1"/>
  <c r="D32" i="1"/>
  <c r="Q31" i="1"/>
  <c r="P31" i="1"/>
  <c r="O31" i="1"/>
  <c r="N31" i="1"/>
  <c r="M31" i="1"/>
  <c r="L31" i="1"/>
  <c r="K31" i="1"/>
  <c r="J31" i="1"/>
  <c r="I31" i="1"/>
  <c r="H31" i="1"/>
  <c r="G31" i="1"/>
  <c r="F31" i="1"/>
  <c r="R31" i="1" s="1"/>
  <c r="E31" i="1"/>
  <c r="D31" i="1"/>
  <c r="Q30" i="1"/>
  <c r="P30" i="1"/>
  <c r="O30" i="1"/>
  <c r="N30" i="1"/>
  <c r="M30" i="1"/>
  <c r="L30" i="1"/>
  <c r="K30" i="1"/>
  <c r="J30" i="1"/>
  <c r="I30" i="1"/>
  <c r="H30" i="1"/>
  <c r="G30" i="1"/>
  <c r="F30" i="1"/>
  <c r="R30" i="1" s="1"/>
  <c r="E30" i="1"/>
  <c r="D30" i="1"/>
  <c r="Q29" i="1"/>
  <c r="Q28" i="1" s="1"/>
  <c r="P29" i="1"/>
  <c r="P28" i="1" s="1"/>
  <c r="O29" i="1"/>
  <c r="O28" i="1" s="1"/>
  <c r="N29" i="1"/>
  <c r="N28" i="1" s="1"/>
  <c r="M29" i="1"/>
  <c r="M28" i="1" s="1"/>
  <c r="L29" i="1"/>
  <c r="L28" i="1" s="1"/>
  <c r="K29" i="1"/>
  <c r="K28" i="1" s="1"/>
  <c r="J29" i="1"/>
  <c r="J28" i="1" s="1"/>
  <c r="I29" i="1"/>
  <c r="H29" i="1"/>
  <c r="G29" i="1"/>
  <c r="F29" i="1"/>
  <c r="R29" i="1" s="1"/>
  <c r="E29" i="1"/>
  <c r="E28" i="1" s="1"/>
  <c r="D29" i="1"/>
  <c r="D28" i="1" s="1"/>
  <c r="I28" i="1"/>
  <c r="G28" i="1"/>
  <c r="F28" i="1"/>
  <c r="Q27" i="1"/>
  <c r="P27" i="1"/>
  <c r="O27" i="1"/>
  <c r="N27" i="1"/>
  <c r="M27" i="1"/>
  <c r="L27" i="1"/>
  <c r="K27" i="1"/>
  <c r="J27" i="1"/>
  <c r="I27" i="1"/>
  <c r="H27" i="1"/>
  <c r="G27" i="1"/>
  <c r="F27" i="1"/>
  <c r="R27" i="1" s="1"/>
  <c r="E27" i="1"/>
  <c r="D27" i="1"/>
  <c r="Q26" i="1"/>
  <c r="P26" i="1"/>
  <c r="O26" i="1"/>
  <c r="N26" i="1"/>
  <c r="M26" i="1"/>
  <c r="L26" i="1"/>
  <c r="K26" i="1"/>
  <c r="J26" i="1"/>
  <c r="I26" i="1"/>
  <c r="H26" i="1"/>
  <c r="G26" i="1"/>
  <c r="F26" i="1"/>
  <c r="R26" i="1" s="1"/>
  <c r="E26" i="1"/>
  <c r="D26" i="1"/>
  <c r="Q25" i="1"/>
  <c r="P25" i="1"/>
  <c r="O25" i="1"/>
  <c r="N25" i="1"/>
  <c r="M25" i="1"/>
  <c r="L25" i="1"/>
  <c r="K25" i="1"/>
  <c r="J25" i="1"/>
  <c r="I25" i="1"/>
  <c r="H25" i="1"/>
  <c r="G25" i="1"/>
  <c r="F25" i="1"/>
  <c r="R25" i="1" s="1"/>
  <c r="E25" i="1"/>
  <c r="D25" i="1"/>
  <c r="Q24" i="1"/>
  <c r="P24" i="1"/>
  <c r="O24" i="1"/>
  <c r="N24" i="1"/>
  <c r="M24" i="1"/>
  <c r="L24" i="1"/>
  <c r="K24" i="1"/>
  <c r="J24" i="1"/>
  <c r="I24" i="1"/>
  <c r="H24" i="1"/>
  <c r="G24" i="1"/>
  <c r="F24" i="1"/>
  <c r="R24" i="1" s="1"/>
  <c r="E24" i="1"/>
  <c r="D24" i="1"/>
  <c r="Q23" i="1"/>
  <c r="P23" i="1"/>
  <c r="O23" i="1"/>
  <c r="N23" i="1"/>
  <c r="M23" i="1"/>
  <c r="L23" i="1"/>
  <c r="K23" i="1"/>
  <c r="J23" i="1"/>
  <c r="I23" i="1"/>
  <c r="H23" i="1"/>
  <c r="G23" i="1"/>
  <c r="F23" i="1"/>
  <c r="R23" i="1" s="1"/>
  <c r="E23" i="1"/>
  <c r="D23" i="1"/>
  <c r="Q22" i="1"/>
  <c r="P22" i="1"/>
  <c r="O22" i="1"/>
  <c r="N22" i="1"/>
  <c r="N18" i="1" s="1"/>
  <c r="M22" i="1"/>
  <c r="L22" i="1"/>
  <c r="K22" i="1"/>
  <c r="J22" i="1"/>
  <c r="I22" i="1"/>
  <c r="H22" i="1"/>
  <c r="G22" i="1"/>
  <c r="F22" i="1"/>
  <c r="R22" i="1" s="1"/>
  <c r="E22" i="1"/>
  <c r="D22" i="1"/>
  <c r="Q21" i="1"/>
  <c r="P21" i="1"/>
  <c r="O21" i="1"/>
  <c r="N21" i="1"/>
  <c r="M21" i="1"/>
  <c r="L21" i="1"/>
  <c r="K21" i="1"/>
  <c r="J21" i="1"/>
  <c r="I21" i="1"/>
  <c r="H21" i="1"/>
  <c r="G21" i="1"/>
  <c r="F21" i="1"/>
  <c r="R21" i="1" s="1"/>
  <c r="E21" i="1"/>
  <c r="D21" i="1"/>
  <c r="Q20" i="1"/>
  <c r="P20" i="1"/>
  <c r="O20" i="1"/>
  <c r="N20" i="1"/>
  <c r="M20" i="1"/>
  <c r="L20" i="1"/>
  <c r="K20" i="1"/>
  <c r="J20" i="1"/>
  <c r="I20" i="1"/>
  <c r="H20" i="1"/>
  <c r="G20" i="1"/>
  <c r="F20" i="1"/>
  <c r="R20" i="1" s="1"/>
  <c r="E20" i="1"/>
  <c r="D20" i="1"/>
  <c r="Q19" i="1"/>
  <c r="Q18" i="1" s="1"/>
  <c r="P19" i="1"/>
  <c r="P18" i="1" s="1"/>
  <c r="O19" i="1"/>
  <c r="N19" i="1"/>
  <c r="M19" i="1"/>
  <c r="L19" i="1"/>
  <c r="K19" i="1"/>
  <c r="K18" i="1" s="1"/>
  <c r="J19" i="1"/>
  <c r="J18" i="1" s="1"/>
  <c r="I19" i="1"/>
  <c r="I18" i="1" s="1"/>
  <c r="H19" i="1"/>
  <c r="H18" i="1" s="1"/>
  <c r="G19" i="1"/>
  <c r="G18" i="1" s="1"/>
  <c r="F19" i="1"/>
  <c r="R19" i="1" s="1"/>
  <c r="E19" i="1"/>
  <c r="E18" i="1" s="1"/>
  <c r="D19" i="1"/>
  <c r="D18" i="1" s="1"/>
  <c r="O18" i="1"/>
  <c r="M18" i="1"/>
  <c r="L18" i="1"/>
  <c r="Q17" i="1"/>
  <c r="P17" i="1"/>
  <c r="O17" i="1"/>
  <c r="N17" i="1"/>
  <c r="M17" i="1"/>
  <c r="L17" i="1"/>
  <c r="K17" i="1"/>
  <c r="J17" i="1"/>
  <c r="I17" i="1"/>
  <c r="H17" i="1"/>
  <c r="G17" i="1"/>
  <c r="F17" i="1"/>
  <c r="R17" i="1" s="1"/>
  <c r="E17" i="1"/>
  <c r="D17" i="1"/>
  <c r="Q16" i="1"/>
  <c r="P16" i="1"/>
  <c r="O16" i="1"/>
  <c r="N16" i="1"/>
  <c r="M16" i="1"/>
  <c r="L16" i="1"/>
  <c r="K16" i="1"/>
  <c r="J16" i="1"/>
  <c r="I16" i="1"/>
  <c r="H16" i="1"/>
  <c r="H12" i="1" s="1"/>
  <c r="G16" i="1"/>
  <c r="F16" i="1"/>
  <c r="R16" i="1" s="1"/>
  <c r="E16" i="1"/>
  <c r="D16" i="1"/>
  <c r="Q15" i="1"/>
  <c r="P15" i="1"/>
  <c r="O15" i="1"/>
  <c r="N15" i="1"/>
  <c r="M15" i="1"/>
  <c r="L15" i="1"/>
  <c r="K15" i="1"/>
  <c r="J15" i="1"/>
  <c r="I15" i="1"/>
  <c r="H15" i="1"/>
  <c r="G15" i="1"/>
  <c r="F15" i="1"/>
  <c r="R15" i="1" s="1"/>
  <c r="E15" i="1"/>
  <c r="D15" i="1"/>
  <c r="Q14" i="1"/>
  <c r="P14" i="1"/>
  <c r="O14" i="1"/>
  <c r="N14" i="1"/>
  <c r="M14" i="1"/>
  <c r="L14" i="1"/>
  <c r="K14" i="1"/>
  <c r="J14" i="1"/>
  <c r="I14" i="1"/>
  <c r="H14" i="1"/>
  <c r="G14" i="1"/>
  <c r="F14" i="1"/>
  <c r="R14" i="1" s="1"/>
  <c r="E14" i="1"/>
  <c r="D14" i="1"/>
  <c r="Q13" i="1"/>
  <c r="Q12" i="1" s="1"/>
  <c r="P13" i="1"/>
  <c r="P12" i="1" s="1"/>
  <c r="O13" i="1"/>
  <c r="O12" i="1" s="1"/>
  <c r="N13" i="1"/>
  <c r="N12" i="1" s="1"/>
  <c r="M13" i="1"/>
  <c r="M12" i="1" s="1"/>
  <c r="L13" i="1"/>
  <c r="L12" i="1" s="1"/>
  <c r="K13" i="1"/>
  <c r="K12" i="1" s="1"/>
  <c r="J13" i="1"/>
  <c r="J12" i="1" s="1"/>
  <c r="I13" i="1"/>
  <c r="H13" i="1"/>
  <c r="G13" i="1"/>
  <c r="F13" i="1"/>
  <c r="R13" i="1" s="1"/>
  <c r="E13" i="1"/>
  <c r="E12" i="1" s="1"/>
  <c r="D13" i="1"/>
  <c r="D12" i="1" s="1"/>
  <c r="I12" i="1"/>
  <c r="G12" i="1"/>
  <c r="F12" i="1"/>
  <c r="C4" i="1"/>
  <c r="C3" i="1"/>
  <c r="N85" i="1" l="1"/>
  <c r="N11" i="1"/>
  <c r="R54" i="1"/>
  <c r="I11" i="1"/>
  <c r="O85" i="1"/>
  <c r="O11" i="1"/>
  <c r="R80" i="1"/>
  <c r="L85" i="1"/>
  <c r="L11" i="1"/>
  <c r="R28" i="1"/>
  <c r="E85" i="1"/>
  <c r="E11" i="1"/>
  <c r="Q85" i="1"/>
  <c r="Q11" i="1"/>
  <c r="R12" i="1"/>
  <c r="R18" i="1"/>
  <c r="P85" i="1"/>
  <c r="P11" i="1"/>
  <c r="J11" i="1"/>
  <c r="J85" i="1"/>
  <c r="R47" i="1"/>
  <c r="K85" i="1"/>
  <c r="K11" i="1"/>
  <c r="R64" i="1"/>
  <c r="M85" i="1"/>
  <c r="M11" i="1"/>
  <c r="G11" i="1"/>
  <c r="H11" i="1"/>
  <c r="H85" i="1"/>
  <c r="R76" i="1"/>
  <c r="D76" i="1"/>
  <c r="D11" i="1" s="1"/>
  <c r="G85" i="1"/>
  <c r="I85" i="1"/>
  <c r="F18" i="1"/>
  <c r="F38" i="1"/>
  <c r="F54" i="1"/>
  <c r="F47" i="1"/>
  <c r="F64" i="1"/>
  <c r="F80" i="1"/>
  <c r="F76" i="1" s="1"/>
  <c r="F85" i="1" l="1"/>
  <c r="R85" i="1"/>
  <c r="D85" i="1"/>
  <c r="F11" i="1"/>
  <c r="R11" i="1" s="1"/>
</calcChain>
</file>

<file path=xl/sharedStrings.xml><?xml version="1.0" encoding="utf-8"?>
<sst xmlns="http://schemas.openxmlformats.org/spreadsheetml/2006/main" count="95" uniqueCount="95">
  <si>
    <t>Al 31 de Agosto 2025</t>
  </si>
  <si>
    <t xml:space="preserve">Ejecución de Gasto y Aplicaciones Financieras </t>
  </si>
  <si>
    <t>En RD$</t>
  </si>
  <si>
    <t xml:space="preserve">Gasto devengado </t>
  </si>
  <si>
    <t>DETALLE</t>
  </si>
  <si>
    <t>Presupuesto Aprobado</t>
  </si>
  <si>
    <t>Presupuesto Modificado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</si>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</sst>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6" fillId="2" borderId="2" xfId="0" applyFont="1" applyFill="1" applyBorder="1" applyAlignment="1">
      <alignment vertical="center"/>
    </xf>
    <xf numFmtId="43" fontId="6" fillId="2" borderId="2" xfId="1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left" vertical="center"/>
    </xf>
    <xf numFmtId="43" fontId="6" fillId="2" borderId="6" xfId="1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/>
    </xf>
    <xf numFmtId="0" fontId="6" fillId="3" borderId="5" xfId="0" applyFont="1" applyFill="1" applyBorder="1" applyAlignment="1">
      <alignment horizontal="center"/>
    </xf>
    <xf numFmtId="0" fontId="7" fillId="0" borderId="8" xfId="0" applyFont="1" applyBorder="1" applyAlignment="1">
      <alignment horizontal="left"/>
    </xf>
    <xf numFmtId="164" fontId="7" fillId="0" borderId="8" xfId="1" applyNumberFormat="1" applyFont="1" applyBorder="1"/>
    <xf numFmtId="0" fontId="7" fillId="0" borderId="0" xfId="0" applyFont="1" applyAlignment="1">
      <alignment horizontal="left" indent="1"/>
    </xf>
    <xf numFmtId="164" fontId="7" fillId="0" borderId="0" xfId="1" applyNumberFormat="1" applyFont="1"/>
    <xf numFmtId="0" fontId="8" fillId="0" borderId="0" xfId="0" applyFont="1" applyAlignment="1">
      <alignment horizontal="left" indent="2"/>
    </xf>
    <xf numFmtId="164" fontId="8" fillId="0" borderId="0" xfId="1" applyNumberFormat="1" applyFont="1"/>
    <xf numFmtId="164" fontId="8" fillId="4" borderId="0" xfId="1" applyNumberFormat="1" applyFont="1" applyFill="1" applyBorder="1"/>
    <xf numFmtId="164" fontId="8" fillId="0" borderId="0" xfId="1" applyNumberFormat="1" applyFont="1" applyFill="1"/>
    <xf numFmtId="164" fontId="7" fillId="4" borderId="0" xfId="1" applyNumberFormat="1" applyFont="1" applyFill="1" applyBorder="1"/>
    <xf numFmtId="0" fontId="6" fillId="2" borderId="9" xfId="0" applyFont="1" applyFill="1" applyBorder="1" applyAlignment="1">
      <alignment vertical="center"/>
    </xf>
    <xf numFmtId="164" fontId="6" fillId="2" borderId="9" xfId="1" applyNumberFormat="1" applyFont="1" applyFill="1" applyBorder="1"/>
    <xf numFmtId="0" fontId="2" fillId="0" borderId="1" xfId="0" applyFont="1" applyBorder="1" applyAlignment="1">
      <alignment horizontal="center" vertical="center" wrapText="1" readingOrder="1"/>
    </xf>
    <xf numFmtId="0" fontId="2" fillId="0" borderId="0" xfId="0" applyFont="1" applyAlignment="1">
      <alignment horizontal="center" vertical="center" wrapText="1" readingOrder="1"/>
    </xf>
    <xf numFmtId="0" fontId="3" fillId="0" borderId="1" xfId="0" applyFont="1" applyBorder="1" applyAlignment="1">
      <alignment horizontal="center" vertical="top" wrapText="1" readingOrder="1"/>
    </xf>
    <xf numFmtId="0" fontId="3" fillId="0" borderId="0" xfId="0" applyFont="1" applyAlignment="1">
      <alignment horizontal="center" vertical="top" wrapText="1" readingOrder="1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19"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64" formatCode="_-* #,##0.00_-;\-* #,##0.00_-;_-* &quot;-&quot;??_-;_-@_-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64" formatCode="_-* #,##0.00_-;\-* #,##0.00_-;_-* &quot;-&quot;??_-;_-@_-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64" formatCode="_-* #,##0.00_-;\-* #,##0.00_-;_-* &quot;-&quot;??_-;_-@_-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64" formatCode="_-* #,##0.00_-;\-* #,##0.00_-;_-* &quot;-&quot;??_-;_-@_-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64" formatCode="_-* #,##0.00_-;\-* #,##0.00_-;_-* &quot;-&quot;??_-;_-@_-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64" formatCode="_-* #,##0.00_-;\-* #,##0.00_-;_-* &quot;-&quot;??_-;_-@_-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64" formatCode="_-* #,##0.00_-;\-* #,##0.00_-;_-* &quot;-&quot;??_-;_-@_-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64" formatCode="_-* #,##0.00_-;\-* #,##0.00_-;_-* &quot;-&quot;??_-;_-@_-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64" formatCode="_-* #,##0.00_-;\-* #,##0.00_-;_-* &quot;-&quot;??_-;_-@_-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64" formatCode="_-* #,##0.00_-;\-* #,##0.00_-;_-* &quot;-&quot;??_-;_-@_-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64" formatCode="_-* #,##0.00_-;\-* #,##0.00_-;_-* &quot;-&quot;??_-;_-@_-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64" formatCode="_-* #,##0.00_-;\-* #,##0.00_-;_-* &quot;-&quot;??_-;_-@_-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64" formatCode="_-* #,##0.00_-;\-* #,##0.00_-;_-* &quot;-&quot;??_-;_-@_-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64" formatCode="_-* #,##0.00_-;\-* #,##0.00_-;_-* &quot;-&quot;??_-;_-@_-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64" formatCode="_-* #,##0.00_-;\-* #,##0.00_-;_-* &quot;-&quot;??_-;_-@_-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alignment horizontal="left" vertical="bottom" textRotation="0" wrapText="0" indent="2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border outline="0">
        <bottom style="thin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scheme val="minor"/>
      </font>
      <fill>
        <patternFill patternType="solid">
          <fgColor indexed="64"/>
          <bgColor theme="4" tint="-0.249977111117893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cnzfenx400\COMUN\PRESUPUESTO\2025\2025%20-%20Transparencia\Transparencia%20Agosto%202025\Transparencia%20base%20de%20datos%202025.xlsx" TargetMode="External"/><Relationship Id="rId1" Type="http://schemas.openxmlformats.org/officeDocument/2006/relationships/externalLinkPath" Target="/PRESUPUESTO/2025/2025%20-%20Transparencia/Transparencia%20Agosto%202025/Transparencia%20base%20de%20datos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1 Presupuesto Aprobado"/>
      <sheetName val="P2 Presupuesto Aprobado-Ejec "/>
      <sheetName val="P3 Ejecucion "/>
      <sheetName val="PUENTE DE VALORES A SUSTITUIR"/>
      <sheetName val="VALORES A SUSTITUIR"/>
      <sheetName val="PUENTE PRESUPUESTO"/>
      <sheetName val="PRESUPUESTO A SUSTITUIR"/>
      <sheetName val="Transparencia base de datos 202"/>
    </sheetNames>
    <sheetDataSet>
      <sheetData sheetId="0">
        <row r="3">
          <cell r="C3" t="str">
            <v>CONSEJO NACIONAL DE ZONAS FRANCAS DE EXPORTACIÓN</v>
          </cell>
        </row>
        <row r="4">
          <cell r="C4" t="str">
            <v>CNZFE</v>
          </cell>
        </row>
      </sheetData>
      <sheetData sheetId="1"/>
      <sheetData sheetId="2"/>
      <sheetData sheetId="3"/>
      <sheetData sheetId="4"/>
      <sheetData sheetId="5"/>
      <sheetData sheetId="6"/>
      <sheetData sheetId="7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E04C797-CB6B-4709-A6E5-D2B3391332AE}" name="Tabla5" displayName="Tabla5" ref="C10:R85" totalsRowShown="0" headerRowDxfId="18" dataDxfId="16" headerRowBorderDxfId="17">
  <autoFilter ref="C10:R85" xr:uid="{00000000-0009-0000-0100-000005000000}"/>
  <tableColumns count="16">
    <tableColumn id="1" xr3:uid="{AEE434DD-1240-48D0-872A-E0236494FC0C}" name="DETALLE" dataDxfId="15"/>
    <tableColumn id="2" xr3:uid="{7FBF7CFB-3770-4556-815D-F88C79DACEF9}" name="Presupuesto Aprobado" dataDxfId="14">
      <calculatedColumnFormula>IFERROR(VLOOKUP(Tabla5[[#This Row],[DETALLE]],[1]!P1PRESUPUESTO[#Data],2,FALSE),0)</calculatedColumnFormula>
    </tableColumn>
    <tableColumn id="3" xr3:uid="{89DA2E1C-D58F-4741-A265-45A19F233A0A}" name="Presupuesto Modificado" dataDxfId="13">
      <calculatedColumnFormula>IFERROR(VLOOKUP(Tabla5[[#This Row],[DETALLE]],[1]!P1PRESUPUESTO[#Data],3,FALSE),0)</calculatedColumnFormula>
    </tableColumn>
    <tableColumn id="4" xr3:uid="{5D0FA2A0-580E-4995-A37D-38259B40809E}" name="Enero " dataDxfId="12">
      <calculatedColumnFormula>IFERROR(VLOOKUP(Tabla5[[#This Row],[DETALLE]],[1]!P3EJECUCION[#Data],2,FALSE),0)</calculatedColumnFormula>
    </tableColumn>
    <tableColumn id="5" xr3:uid="{59D1368C-2B4A-43BF-B9E1-F5B4E552BE4A}" name="Febrero" dataDxfId="11">
      <calculatedColumnFormula>IFERROR(VLOOKUP(Tabla5[[#This Row],[DETALLE]],[1]!P3EJECUCION[#Data],3,FALSE),0)</calculatedColumnFormula>
    </tableColumn>
    <tableColumn id="6" xr3:uid="{6A55E051-449F-4DA0-AA12-4668DC4F2C20}" name="Marzo" dataDxfId="10">
      <calculatedColumnFormula>IFERROR(VLOOKUP(Tabla5[[#This Row],[DETALLE]],[1]!P3EJECUCION[#Data],4,FALSE),0)</calculatedColumnFormula>
    </tableColumn>
    <tableColumn id="7" xr3:uid="{6D38086B-572A-47F1-A371-FE637AB8851D}" name="Abril" dataDxfId="9">
      <calculatedColumnFormula>IFERROR(VLOOKUP(Tabla5[[#This Row],[DETALLE]],[1]!P3EJECUCION[#Data],5,FALSE),0)</calculatedColumnFormula>
    </tableColumn>
    <tableColumn id="8" xr3:uid="{F5F29092-8356-4854-97CD-D52BFD71AEE6}" name="Mayo" dataDxfId="8">
      <calculatedColumnFormula>IFERROR(VLOOKUP(Tabla5[[#This Row],[DETALLE]],[1]!P3EJECUCION[#Data],6,FALSE),0)</calculatedColumnFormula>
    </tableColumn>
    <tableColumn id="9" xr3:uid="{6C4CE707-3F94-4777-A46A-4B2AAC1B798C}" name="Junio" dataDxfId="7">
      <calculatedColumnFormula>IFERROR(VLOOKUP(Tabla5[[#This Row],[DETALLE]],[1]!P3EJECUCION[#Data],7,FALSE),0)</calculatedColumnFormula>
    </tableColumn>
    <tableColumn id="10" xr3:uid="{5CDEE7E7-CEA5-48B7-AF2B-C5A55F72A106}" name="Julio" dataDxfId="6">
      <calculatedColumnFormula>IFERROR(VLOOKUP(Tabla5[[#This Row],[DETALLE]],[1]!P3EJECUCION[#Data],8,FALSE),0)</calculatedColumnFormula>
    </tableColumn>
    <tableColumn id="11" xr3:uid="{D74BE8A3-BE9B-4F9E-AA47-76FB295289C8}" name="Agosto " dataDxfId="5">
      <calculatedColumnFormula>IFERROR(VLOOKUP(Tabla5[[#This Row],[DETALLE]],[1]!P3EJECUCION[#Data],9,FALSE),0)</calculatedColumnFormula>
    </tableColumn>
    <tableColumn id="12" xr3:uid="{8A5C18C0-6693-4372-A93D-5E195E0F62EA}" name="Septiembre" dataDxfId="4">
      <calculatedColumnFormula>IFERROR(VLOOKUP(Tabla5[[#This Row],[DETALLE]],[1]!P3EJECUCION[#Data],10,FALSE),0)</calculatedColumnFormula>
    </tableColumn>
    <tableColumn id="13" xr3:uid="{87327222-8CAF-41D5-8093-CB2901982B00}" name="Octubre" dataDxfId="3">
      <calculatedColumnFormula>IFERROR(VLOOKUP(Tabla5[[#This Row],[DETALLE]],[1]!P3EJECUCION[#Data],11,FALSE),0)</calculatedColumnFormula>
    </tableColumn>
    <tableColumn id="14" xr3:uid="{3B4F3623-2AE4-49A0-A1F3-B8F17D7BD287}" name="Noviembre " dataDxfId="2">
      <calculatedColumnFormula>IFERROR(VLOOKUP(Tabla5[[#This Row],[DETALLE]],[1]!P3EJECUCION[#Data],12,FALSE),0)</calculatedColumnFormula>
    </tableColumn>
    <tableColumn id="15" xr3:uid="{9E01B7F6-AACC-4B3A-B119-9E23C1372D6A}" name="Diciembre" dataDxfId="1">
      <calculatedColumnFormula>IFERROR(VLOOKUP(Tabla5[[#This Row],[DETALLE]],[1]!P3EJECUCION[#Data],13,FALSE),0)</calculatedColumnFormula>
    </tableColumn>
    <tableColumn id="16" xr3:uid="{44CBAE08-74DA-4617-84E7-F095A4742182}" name="Total 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3B4B2-C58A-4467-9A02-956EB8AB2303}">
  <dimension ref="C3:R85"/>
  <sheetViews>
    <sheetView showGridLines="0" tabSelected="1" topLeftCell="A66" zoomScale="90" zoomScaleNormal="90" zoomScaleSheetLayoutView="70" workbookViewId="0">
      <selection activeCell="G88" sqref="G88"/>
    </sheetView>
  </sheetViews>
  <sheetFormatPr baseColWidth="10" defaultColWidth="11.42578125" defaultRowHeight="15" x14ac:dyDescent="0.25"/>
  <cols>
    <col min="1" max="1" width="6.140625" customWidth="1"/>
    <col min="2" max="2" width="6" customWidth="1"/>
    <col min="3" max="3" width="103.140625" bestFit="1" customWidth="1"/>
    <col min="4" max="5" width="20" bestFit="1" customWidth="1"/>
    <col min="6" max="13" width="16.7109375" bestFit="1" customWidth="1"/>
    <col min="14" max="14" width="19.140625" bestFit="1" customWidth="1"/>
    <col min="15" max="15" width="16.7109375" bestFit="1" customWidth="1"/>
    <col min="16" max="16" width="18.85546875" bestFit="1" customWidth="1"/>
    <col min="17" max="17" width="17.85546875" customWidth="1"/>
    <col min="18" max="18" width="18.140625" bestFit="1" customWidth="1"/>
  </cols>
  <sheetData>
    <row r="3" spans="3:18" ht="28.5" customHeight="1" x14ac:dyDescent="0.25">
      <c r="C3" s="18" t="str">
        <f>'[1]P1 Presupuesto Aprobado'!C3:E3</f>
        <v>CONSEJO NACIONAL DE ZONAS FRANCAS DE EXPORTACIÓN</v>
      </c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</row>
    <row r="4" spans="3:18" ht="21" customHeight="1" x14ac:dyDescent="0.25">
      <c r="C4" s="20" t="str">
        <f>'[1]P1 Presupuesto Aprobado'!C4:E4</f>
        <v>CNZFE</v>
      </c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</row>
    <row r="5" spans="3:18" ht="18.75" x14ac:dyDescent="0.25">
      <c r="C5" s="22" t="s">
        <v>0</v>
      </c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</row>
    <row r="6" spans="3:18" ht="18.75" x14ac:dyDescent="0.25">
      <c r="C6" s="24" t="s">
        <v>1</v>
      </c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</row>
    <row r="7" spans="3:18" ht="15.75" customHeight="1" x14ac:dyDescent="0.25">
      <c r="C7" s="25" t="s">
        <v>2</v>
      </c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</row>
    <row r="9" spans="3:18" ht="15.75" x14ac:dyDescent="0.25">
      <c r="C9" s="1"/>
      <c r="D9" s="2"/>
      <c r="E9" s="2"/>
      <c r="F9" s="26" t="s">
        <v>3</v>
      </c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8"/>
    </row>
    <row r="10" spans="3:18" ht="31.5" x14ac:dyDescent="0.25">
      <c r="C10" s="3" t="s">
        <v>4</v>
      </c>
      <c r="D10" s="4" t="s">
        <v>5</v>
      </c>
      <c r="E10" s="4" t="s">
        <v>6</v>
      </c>
      <c r="F10" s="5" t="s">
        <v>7</v>
      </c>
      <c r="G10" s="5" t="s">
        <v>8</v>
      </c>
      <c r="H10" s="5" t="s">
        <v>9</v>
      </c>
      <c r="I10" s="5" t="s">
        <v>10</v>
      </c>
      <c r="J10" s="6" t="s">
        <v>11</v>
      </c>
      <c r="K10" s="5" t="s">
        <v>12</v>
      </c>
      <c r="L10" s="6" t="s">
        <v>13</v>
      </c>
      <c r="M10" s="5" t="s">
        <v>14</v>
      </c>
      <c r="N10" s="5" t="s">
        <v>15</v>
      </c>
      <c r="O10" s="5" t="s">
        <v>16</v>
      </c>
      <c r="P10" s="5" t="s">
        <v>17</v>
      </c>
      <c r="Q10" s="6" t="s">
        <v>18</v>
      </c>
      <c r="R10" s="5" t="s">
        <v>19</v>
      </c>
    </row>
    <row r="11" spans="3:18" ht="15.75" x14ac:dyDescent="0.25">
      <c r="C11" s="7" t="s">
        <v>20</v>
      </c>
      <c r="D11" s="8">
        <f>D12+D18+D28+D38+D47+D54+D64+D69+D72+D76</f>
        <v>296978631</v>
      </c>
      <c r="E11" s="8">
        <f t="shared" ref="E11:Q11" si="0">E12+E18+E28+E38+E47+E54+E64+E69+E72+E76</f>
        <v>433943562.77999997</v>
      </c>
      <c r="F11" s="8">
        <f>F12+F18+F28+F38+F47+F54+F64+F69+F72+F76</f>
        <v>11149142.82</v>
      </c>
      <c r="G11" s="8">
        <f t="shared" si="0"/>
        <v>12077320.040000001</v>
      </c>
      <c r="H11" s="8">
        <f>H12+H18+H28+H38+H54</f>
        <v>28676384.960000001</v>
      </c>
      <c r="I11" s="8">
        <f t="shared" si="0"/>
        <v>20456092.25</v>
      </c>
      <c r="J11" s="8">
        <f t="shared" si="0"/>
        <v>25137543.300000001</v>
      </c>
      <c r="K11" s="8">
        <f t="shared" si="0"/>
        <v>22563025.899999999</v>
      </c>
      <c r="L11" s="8">
        <f t="shared" si="0"/>
        <v>20195063.810000002</v>
      </c>
      <c r="M11" s="8">
        <f t="shared" si="0"/>
        <v>28019905.090000004</v>
      </c>
      <c r="N11" s="8">
        <f t="shared" si="0"/>
        <v>0</v>
      </c>
      <c r="O11" s="8">
        <f t="shared" si="0"/>
        <v>0</v>
      </c>
      <c r="P11" s="8">
        <f t="shared" si="0"/>
        <v>0</v>
      </c>
      <c r="Q11" s="8">
        <f t="shared" si="0"/>
        <v>0</v>
      </c>
      <c r="R11" s="8">
        <f>SUM(Tabla5[[#This Row],[Enero ]:[Diciembre]])</f>
        <v>168274478.16999999</v>
      </c>
    </row>
    <row r="12" spans="3:18" ht="15.75" x14ac:dyDescent="0.25">
      <c r="C12" s="9" t="s">
        <v>21</v>
      </c>
      <c r="D12" s="10">
        <f>D13+D14+D15+D16+D17</f>
        <v>197468860</v>
      </c>
      <c r="E12" s="10">
        <f t="shared" ref="E12:R12" si="1">E13+E14+E15+E16+E17</f>
        <v>208768860</v>
      </c>
      <c r="F12" s="10">
        <f>F13+F14+F15+F16+F17</f>
        <v>9684663.8000000007</v>
      </c>
      <c r="G12" s="10">
        <f t="shared" si="1"/>
        <v>9544731.9900000002</v>
      </c>
      <c r="H12" s="10">
        <f t="shared" si="1"/>
        <v>14760562.77</v>
      </c>
      <c r="I12" s="10">
        <f t="shared" si="1"/>
        <v>9460278.2899999991</v>
      </c>
      <c r="J12" s="10">
        <f t="shared" si="1"/>
        <v>17320711.620000001</v>
      </c>
      <c r="K12" s="10">
        <f t="shared" si="1"/>
        <v>12363333.210000001</v>
      </c>
      <c r="L12" s="10">
        <f t="shared" si="1"/>
        <v>11070876.300000001</v>
      </c>
      <c r="M12" s="10">
        <f t="shared" si="1"/>
        <v>20502819.620000001</v>
      </c>
      <c r="N12" s="10">
        <f t="shared" si="1"/>
        <v>0</v>
      </c>
      <c r="O12" s="10">
        <f t="shared" si="1"/>
        <v>0</v>
      </c>
      <c r="P12" s="10">
        <f t="shared" si="1"/>
        <v>0</v>
      </c>
      <c r="Q12" s="10">
        <f t="shared" si="1"/>
        <v>0</v>
      </c>
      <c r="R12" s="10">
        <f t="shared" si="1"/>
        <v>104707977.60000001</v>
      </c>
    </row>
    <row r="13" spans="3:18" ht="15.75" x14ac:dyDescent="0.25">
      <c r="C13" s="11" t="s">
        <v>22</v>
      </c>
      <c r="D13" s="12">
        <f>IFERROR(VLOOKUP(Tabla5[[#This Row],[DETALLE]],[1]!P1PRESUPUESTO[#Data],2,FALSE),0)</f>
        <v>121959220</v>
      </c>
      <c r="E13" s="12">
        <f>IFERROR(VLOOKUP(Tabla5[[#This Row],[DETALLE]],[1]!P1PRESUPUESTO[#Data],3,FALSE),0)</f>
        <v>125559220</v>
      </c>
      <c r="F13" s="12">
        <f>IFERROR(VLOOKUP(Tabla5[[#This Row],[DETALLE]],[1]!P3EJECUCION[#All],2,FALSE),0)</f>
        <v>8235380</v>
      </c>
      <c r="G13" s="12">
        <f>IFERROR(VLOOKUP(Tabla5[[#This Row],[DETALLE]],[1]!P3EJECUCION[#All],3,FALSE),0)</f>
        <v>8118380</v>
      </c>
      <c r="H13" s="12">
        <f>IFERROR(VLOOKUP(Tabla5[[#This Row],[DETALLE]],[1]!P3EJECUCION[#All],4,FALSE),0)</f>
        <v>8584328.6699999999</v>
      </c>
      <c r="I13" s="12">
        <f>IFERROR(VLOOKUP(Tabla5[[#This Row],[DETALLE]],[1]!P3EJECUCION[#All],5,FALSE),0)</f>
        <v>8045380</v>
      </c>
      <c r="J13" s="12">
        <f>IFERROR(VLOOKUP(Tabla5[[#This Row],[DETALLE]],[1]!P3EJECUCION[#All],6,FALSE),0)</f>
        <v>8185380</v>
      </c>
      <c r="K13" s="12">
        <f>IFERROR(VLOOKUP(Tabla5[[#This Row],[DETALLE]],[1]!P3EJECUCION[#All],7,FALSE),0)</f>
        <v>8602908.4499999993</v>
      </c>
      <c r="L13" s="12">
        <f>IFERROR(VLOOKUP(Tabla5[[#This Row],[DETALLE]],[1]!P3EJECUCION[#All],8,FALSE),0)</f>
        <v>8192548.3499999996</v>
      </c>
      <c r="M13" s="12">
        <f>IFERROR(VLOOKUP(Tabla5[[#This Row],[DETALLE]],[1]!P3EJECUCION[#All],9,FALSE),0)</f>
        <v>9293990.5199999996</v>
      </c>
      <c r="N13" s="12">
        <f>IFERROR(VLOOKUP(Tabla5[[#This Row],[DETALLE]],[1]!P3EJECUCION[#Data],10,FALSE),0)</f>
        <v>0</v>
      </c>
      <c r="O13" s="12">
        <f>IFERROR(VLOOKUP(Tabla5[[#This Row],[DETALLE]],[1]!P3EJECUCION[#Data],11,FALSE),0)</f>
        <v>0</v>
      </c>
      <c r="P13" s="12">
        <f>IFERROR(VLOOKUP(Tabla5[[#This Row],[DETALLE]],[1]!P3EJECUCION[#Data],12,FALSE),0)</f>
        <v>0</v>
      </c>
      <c r="Q13" s="12">
        <f>IFERROR(VLOOKUP(Tabla5[[#This Row],[DETALLE]],[1]!P3EJECUCION[#Data],13,FALSE),0)</f>
        <v>0</v>
      </c>
      <c r="R13" s="13">
        <f>SUM(Tabla5[[#This Row],[Enero ]:[Diciembre]])</f>
        <v>67258295.99000001</v>
      </c>
    </row>
    <row r="14" spans="3:18" ht="15.75" x14ac:dyDescent="0.25">
      <c r="C14" s="11" t="s">
        <v>23</v>
      </c>
      <c r="D14" s="12">
        <f>IFERROR(VLOOKUP(Tabla5[[#This Row],[DETALLE]],[1]!P1PRESUPUESTO[#Data],2,FALSE),0)</f>
        <v>51728640</v>
      </c>
      <c r="E14" s="12">
        <f>IFERROR(VLOOKUP(Tabla5[[#This Row],[DETALLE]],[1]!P1PRESUPUESTO[#Data],3,FALSE),0)</f>
        <v>65248640</v>
      </c>
      <c r="F14" s="12">
        <f>IFERROR(VLOOKUP(Tabla5[[#This Row],[DETALLE]],[1]!P3EJECUCION[#All],2,FALSE),0)</f>
        <v>221220</v>
      </c>
      <c r="G14" s="12">
        <f>IFERROR(VLOOKUP(Tabla5[[#This Row],[DETALLE]],[1]!P3EJECUCION[#All],3,FALSE),0)</f>
        <v>215324</v>
      </c>
      <c r="H14" s="12">
        <f>IFERROR(VLOOKUP(Tabla5[[#This Row],[DETALLE]],[1]!P3EJECUCION[#All],4,FALSE),0)</f>
        <v>4885689.8899999997</v>
      </c>
      <c r="I14" s="12">
        <f>IFERROR(VLOOKUP(Tabla5[[#This Row],[DETALLE]],[1]!P3EJECUCION[#All],5,FALSE),0)</f>
        <v>209156</v>
      </c>
      <c r="J14" s="12">
        <f>IFERROR(VLOOKUP(Tabla5[[#This Row],[DETALLE]],[1]!P3EJECUCION[#All],6,FALSE),0)</f>
        <v>7908183.3300000001</v>
      </c>
      <c r="K14" s="12">
        <f>IFERROR(VLOOKUP(Tabla5[[#This Row],[DETALLE]],[1]!P3EJECUCION[#All],7,FALSE),0)</f>
        <v>2409882.41</v>
      </c>
      <c r="L14" s="12">
        <f>IFERROR(VLOOKUP(Tabla5[[#This Row],[DETALLE]],[1]!P3EJECUCION[#All],8,FALSE),0)</f>
        <v>1623804.86</v>
      </c>
      <c r="M14" s="12">
        <f>IFERROR(VLOOKUP(Tabla5[[#This Row],[DETALLE]],[1]!P3EJECUCION[#All],9,FALSE),0)</f>
        <v>9842827.6199999992</v>
      </c>
      <c r="N14" s="12">
        <f>IFERROR(VLOOKUP(Tabla5[[#This Row],[DETALLE]],[1]!P3EJECUCION[#Data],10,FALSE),0)</f>
        <v>0</v>
      </c>
      <c r="O14" s="12">
        <f>IFERROR(VLOOKUP(Tabla5[[#This Row],[DETALLE]],[1]!P3EJECUCION[#Data],11,FALSE),0)</f>
        <v>0</v>
      </c>
      <c r="P14" s="12">
        <f>IFERROR(VLOOKUP(Tabla5[[#This Row],[DETALLE]],[1]!P3EJECUCION[#Data],12,FALSE),0)</f>
        <v>0</v>
      </c>
      <c r="Q14" s="12">
        <f>IFERROR(VLOOKUP(Tabla5[[#This Row],[DETALLE]],[1]!P3EJECUCION[#Data],13,FALSE),0)</f>
        <v>0</v>
      </c>
      <c r="R14" s="13">
        <f>SUM(Tabla5[[#This Row],[Enero ]:[Diciembre]])</f>
        <v>27316088.109999999</v>
      </c>
    </row>
    <row r="15" spans="3:18" ht="15.75" x14ac:dyDescent="0.25">
      <c r="C15" s="11" t="s">
        <v>24</v>
      </c>
      <c r="D15" s="12">
        <f>IFERROR(VLOOKUP(Tabla5[[#This Row],[DETALLE]],[1]!P1PRESUPUESTO[#Data],2,FALSE),0)</f>
        <v>1000000</v>
      </c>
      <c r="E15" s="12">
        <f>IFERROR(VLOOKUP(Tabla5[[#This Row],[DETALLE]],[1]!P1PRESUPUESTO[#Data],3,FALSE),0)</f>
        <v>1000000</v>
      </c>
      <c r="F15" s="12">
        <f>IFERROR(VLOOKUP(Tabla5[[#This Row],[DETALLE]],[1]!P3EJECUCION[#All],2,FALSE),0)</f>
        <v>0</v>
      </c>
      <c r="G15" s="12">
        <f>IFERROR(VLOOKUP(Tabla5[[#This Row],[DETALLE]],[1]!P3EJECUCION[#All],3,FALSE),0)</f>
        <v>0</v>
      </c>
      <c r="H15" s="12">
        <f>IFERROR(VLOOKUP(Tabla5[[#This Row],[DETALLE]],[1]!P3EJECUCION[#All],4,FALSE),0)</f>
        <v>87303.59</v>
      </c>
      <c r="I15" s="12">
        <f>IFERROR(VLOOKUP(Tabla5[[#This Row],[DETALLE]],[1]!P3EJECUCION[#All],5,FALSE),0)</f>
        <v>0</v>
      </c>
      <c r="J15" s="12">
        <f>IFERROR(VLOOKUP(Tabla5[[#This Row],[DETALLE]],[1]!P3EJECUCION[#All],6,FALSE),0)</f>
        <v>0</v>
      </c>
      <c r="K15" s="12">
        <f>IFERROR(VLOOKUP(Tabla5[[#This Row],[DETALLE]],[1]!P3EJECUCION[#All],7,FALSE),0)</f>
        <v>77629.56</v>
      </c>
      <c r="L15" s="12">
        <f>IFERROR(VLOOKUP(Tabla5[[#This Row],[DETALLE]],[1]!P3EJECUCION[#All],8,FALSE),0)</f>
        <v>22236.799999999999</v>
      </c>
      <c r="M15" s="12">
        <f>IFERROR(VLOOKUP(Tabla5[[#This Row],[DETALLE]],[1]!P3EJECUCION[#All],9,FALSE),0)</f>
        <v>73987.199999999997</v>
      </c>
      <c r="N15" s="12">
        <f>IFERROR(VLOOKUP(Tabla5[[#This Row],[DETALLE]],[1]!P3EJECUCION[#Data],10,FALSE),0)</f>
        <v>0</v>
      </c>
      <c r="O15" s="12">
        <f>IFERROR(VLOOKUP(Tabla5[[#This Row],[DETALLE]],[1]!P3EJECUCION[#Data],11,FALSE),0)</f>
        <v>0</v>
      </c>
      <c r="P15" s="12">
        <f>IFERROR(VLOOKUP(Tabla5[[#This Row],[DETALLE]],[1]!P3EJECUCION[#Data],12,FALSE),0)</f>
        <v>0</v>
      </c>
      <c r="Q15" s="12">
        <f>IFERROR(VLOOKUP(Tabla5[[#This Row],[DETALLE]],[1]!P3EJECUCION[#Data],13,FALSE),0)</f>
        <v>0</v>
      </c>
      <c r="R15" s="13">
        <f>SUM(Tabla5[[#This Row],[Enero ]:[Diciembre]])</f>
        <v>261157.14999999997</v>
      </c>
    </row>
    <row r="16" spans="3:18" ht="15.75" x14ac:dyDescent="0.25">
      <c r="C16" s="11" t="s">
        <v>25</v>
      </c>
      <c r="D16" s="12">
        <f>IFERROR(VLOOKUP(Tabla5[[#This Row],[DETALLE]],[1]!P1PRESUPUESTO[#Data],2,FALSE),0)</f>
        <v>6320000</v>
      </c>
      <c r="E16" s="12">
        <f>IFERROR(VLOOKUP(Tabla5[[#This Row],[DETALLE]],[1]!P1PRESUPUESTO[#Data],3,FALSE),0)</f>
        <v>500000</v>
      </c>
      <c r="F16" s="12">
        <f>IFERROR(VLOOKUP(Tabla5[[#This Row],[DETALLE]],[1]!P3EJECUCION[#All],2,FALSE),0)</f>
        <v>0</v>
      </c>
      <c r="G16" s="12">
        <f>IFERROR(VLOOKUP(Tabla5[[#This Row],[DETALLE]],[1]!P3EJECUCION[#All],3,FALSE),0)</f>
        <v>0</v>
      </c>
      <c r="H16" s="12">
        <f>IFERROR(VLOOKUP(Tabla5[[#This Row],[DETALLE]],[1]!P3EJECUCION[#All],4,FALSE),0)</f>
        <v>10000</v>
      </c>
      <c r="I16" s="12">
        <f>IFERROR(VLOOKUP(Tabla5[[#This Row],[DETALLE]],[1]!P3EJECUCION[#All],5,FALSE),0)</f>
        <v>0</v>
      </c>
      <c r="J16" s="12">
        <f>IFERROR(VLOOKUP(Tabla5[[#This Row],[DETALLE]],[1]!P3EJECUCION[#All],6,FALSE),0)</f>
        <v>0</v>
      </c>
      <c r="K16" s="12">
        <f>IFERROR(VLOOKUP(Tabla5[[#This Row],[DETALLE]],[1]!P3EJECUCION[#All],7,FALSE),0)</f>
        <v>45000</v>
      </c>
      <c r="L16" s="12">
        <f>IFERROR(VLOOKUP(Tabla5[[#This Row],[DETALLE]],[1]!P3EJECUCION[#All],8,FALSE),0)</f>
        <v>10000</v>
      </c>
      <c r="M16" s="12">
        <f>IFERROR(VLOOKUP(Tabla5[[#This Row],[DETALLE]],[1]!P3EJECUCION[#All],9,FALSE),0)</f>
        <v>45000</v>
      </c>
      <c r="N16" s="12">
        <f>IFERROR(VLOOKUP(Tabla5[[#This Row],[DETALLE]],[1]!P3EJECUCION[#Data],10,FALSE),0)</f>
        <v>0</v>
      </c>
      <c r="O16" s="12">
        <f>IFERROR(VLOOKUP(Tabla5[[#This Row],[DETALLE]],[1]!P3EJECUCION[#Data],11,FALSE),0)</f>
        <v>0</v>
      </c>
      <c r="P16" s="12">
        <f>IFERROR(VLOOKUP(Tabla5[[#This Row],[DETALLE]],[1]!P3EJECUCION[#Data],12,FALSE),0)</f>
        <v>0</v>
      </c>
      <c r="Q16" s="12">
        <f>IFERROR(VLOOKUP(Tabla5[[#This Row],[DETALLE]],[1]!P3EJECUCION[#Data],13,FALSE),0)</f>
        <v>0</v>
      </c>
      <c r="R16" s="13">
        <f>SUM(Tabla5[[#This Row],[Enero ]:[Diciembre]])</f>
        <v>110000</v>
      </c>
    </row>
    <row r="17" spans="3:18" ht="15.75" x14ac:dyDescent="0.25">
      <c r="C17" s="11" t="s">
        <v>26</v>
      </c>
      <c r="D17" s="12">
        <f>IFERROR(VLOOKUP(Tabla5[[#This Row],[DETALLE]],[1]!P1PRESUPUESTO[#Data],2,FALSE),0)</f>
        <v>16461000</v>
      </c>
      <c r="E17" s="12">
        <f>IFERROR(VLOOKUP(Tabla5[[#This Row],[DETALLE]],[1]!P1PRESUPUESTO[#Data],3,FALSE),0)</f>
        <v>16461000</v>
      </c>
      <c r="F17" s="12">
        <f>IFERROR(VLOOKUP(Tabla5[[#This Row],[DETALLE]],[1]!P3EJECUCION[#All],2,FALSE),0)</f>
        <v>1228063.8</v>
      </c>
      <c r="G17" s="12">
        <f>IFERROR(VLOOKUP(Tabla5[[#This Row],[DETALLE]],[1]!P3EJECUCION[#All],3,FALSE),0)</f>
        <v>1211027.99</v>
      </c>
      <c r="H17" s="12">
        <f>IFERROR(VLOOKUP(Tabla5[[#This Row],[DETALLE]],[1]!P3EJECUCION[#All],4,FALSE),0)</f>
        <v>1193240.6200000001</v>
      </c>
      <c r="I17" s="12">
        <f>IFERROR(VLOOKUP(Tabla5[[#This Row],[DETALLE]],[1]!P3EJECUCION[#All],5,FALSE),0)</f>
        <v>1205742.29</v>
      </c>
      <c r="J17" s="12">
        <f>IFERROR(VLOOKUP(Tabla5[[#This Row],[DETALLE]],[1]!P3EJECUCION[#All],6,FALSE),0)</f>
        <v>1227148.29</v>
      </c>
      <c r="K17" s="12">
        <f>IFERROR(VLOOKUP(Tabla5[[#This Row],[DETALLE]],[1]!P3EJECUCION[#All],7,FALSE),0)</f>
        <v>1227912.79</v>
      </c>
      <c r="L17" s="12">
        <f>IFERROR(VLOOKUP(Tabla5[[#This Row],[DETALLE]],[1]!P3EJECUCION[#All],8,FALSE),0)</f>
        <v>1222286.29</v>
      </c>
      <c r="M17" s="12">
        <f>IFERROR(VLOOKUP(Tabla5[[#This Row],[DETALLE]],[1]!P3EJECUCION[#All],9,FALSE),0)</f>
        <v>1247014.28</v>
      </c>
      <c r="N17" s="12">
        <f>IFERROR(VLOOKUP(Tabla5[[#This Row],[DETALLE]],[1]!P3EJECUCION[#Data],10,FALSE),0)</f>
        <v>0</v>
      </c>
      <c r="O17" s="12">
        <f>IFERROR(VLOOKUP(Tabla5[[#This Row],[DETALLE]],[1]!P3EJECUCION[#Data],11,FALSE),0)</f>
        <v>0</v>
      </c>
      <c r="P17" s="12">
        <f>IFERROR(VLOOKUP(Tabla5[[#This Row],[DETALLE]],[1]!P3EJECUCION[#Data],12,FALSE),0)</f>
        <v>0</v>
      </c>
      <c r="Q17" s="12">
        <f>IFERROR(VLOOKUP(Tabla5[[#This Row],[DETALLE]],[1]!P3EJECUCION[#Data],13,FALSE),0)</f>
        <v>0</v>
      </c>
      <c r="R17" s="13">
        <f>SUM(Tabla5[[#This Row],[Enero ]:[Diciembre]])</f>
        <v>9762436.3499999996</v>
      </c>
    </row>
    <row r="18" spans="3:18" ht="15.75" x14ac:dyDescent="0.25">
      <c r="C18" s="9" t="s">
        <v>27</v>
      </c>
      <c r="D18" s="10">
        <f>D19+D20+D21+D22+D23+D24+D25+D26+D27</f>
        <v>59160614</v>
      </c>
      <c r="E18" s="10">
        <f t="shared" ref="E18:R18" si="2">E19+E20+E21+E22+E23+E24+E25+E26+E27</f>
        <v>140080545.78</v>
      </c>
      <c r="F18" s="10">
        <f t="shared" si="2"/>
        <v>864479.02</v>
      </c>
      <c r="G18" s="10">
        <f t="shared" si="2"/>
        <v>1628767.5400000003</v>
      </c>
      <c r="H18" s="10">
        <f>H19+H20+H21+H22+H23+H24+H25+H26+H27</f>
        <v>6682694.0800000001</v>
      </c>
      <c r="I18" s="10">
        <f t="shared" si="2"/>
        <v>3194322.12</v>
      </c>
      <c r="J18" s="10">
        <f t="shared" si="2"/>
        <v>3280895.2</v>
      </c>
      <c r="K18" s="10">
        <f t="shared" si="2"/>
        <v>8163532</v>
      </c>
      <c r="L18" s="10">
        <f t="shared" si="2"/>
        <v>5676891.3300000001</v>
      </c>
      <c r="M18" s="10">
        <f t="shared" si="2"/>
        <v>3031334.03</v>
      </c>
      <c r="N18" s="10">
        <f t="shared" si="2"/>
        <v>0</v>
      </c>
      <c r="O18" s="10">
        <f t="shared" si="2"/>
        <v>0</v>
      </c>
      <c r="P18" s="10">
        <f t="shared" si="2"/>
        <v>0</v>
      </c>
      <c r="Q18" s="10">
        <f t="shared" si="2"/>
        <v>0</v>
      </c>
      <c r="R18" s="10">
        <f t="shared" si="2"/>
        <v>32522915.32</v>
      </c>
    </row>
    <row r="19" spans="3:18" ht="15.75" x14ac:dyDescent="0.25">
      <c r="C19" s="11" t="s">
        <v>28</v>
      </c>
      <c r="D19" s="12">
        <f>IFERROR(VLOOKUP(Tabla5[[#This Row],[DETALLE]],[1]!P1PRESUPUESTO[#Data],2,FALSE),0)</f>
        <v>11607013</v>
      </c>
      <c r="E19" s="12">
        <f>IFERROR(VLOOKUP(Tabla5[[#This Row],[DETALLE]],[1]!P1PRESUPUESTO[#Data],3,FALSE),0)</f>
        <v>13222013</v>
      </c>
      <c r="F19" s="12">
        <f>IFERROR(VLOOKUP(Tabla5[[#This Row],[DETALLE]],[1]!P3EJECUCION[#All],2,FALSE),0)</f>
        <v>250384.35</v>
      </c>
      <c r="G19" s="12">
        <f>IFERROR(VLOOKUP(Tabla5[[#This Row],[DETALLE]],[1]!P3EJECUCION[#All],3,FALSE),0)</f>
        <v>709617.94</v>
      </c>
      <c r="H19" s="12">
        <f>IFERROR(VLOOKUP(Tabla5[[#This Row],[DETALLE]],[1]!P3EJECUCION[#All],4,FALSE),0)</f>
        <v>1209769.1000000001</v>
      </c>
      <c r="I19" s="12">
        <f>IFERROR(VLOOKUP(Tabla5[[#This Row],[DETALLE]],[1]!P3EJECUCION[#All],5,FALSE),0)</f>
        <v>847466.31</v>
      </c>
      <c r="J19" s="12">
        <f>IFERROR(VLOOKUP(Tabla5[[#This Row],[DETALLE]],[1]!P3EJECUCION[#All],6,FALSE),0)</f>
        <v>1388479.4</v>
      </c>
      <c r="K19" s="12">
        <f>IFERROR(VLOOKUP(Tabla5[[#This Row],[DETALLE]],[1]!P3EJECUCION[#All],7,FALSE),0)</f>
        <v>1576937.45</v>
      </c>
      <c r="L19" s="12">
        <f>IFERROR(VLOOKUP(Tabla5[[#This Row],[DETALLE]],[1]!P3EJECUCION[#All],8,FALSE),0)</f>
        <v>1544403.17</v>
      </c>
      <c r="M19" s="12">
        <f>IFERROR(VLOOKUP(Tabla5[[#This Row],[DETALLE]],[1]!P3EJECUCION[#All],9,FALSE),0)</f>
        <v>930493</v>
      </c>
      <c r="N19" s="12">
        <f>IFERROR(VLOOKUP(Tabla5[[#This Row],[DETALLE]],[1]!P3EJECUCION[#Data],10,FALSE),0)</f>
        <v>0</v>
      </c>
      <c r="O19" s="12">
        <f>IFERROR(VLOOKUP(Tabla5[[#This Row],[DETALLE]],[1]!P3EJECUCION[#Data],11,FALSE),0)</f>
        <v>0</v>
      </c>
      <c r="P19" s="12">
        <f>IFERROR(VLOOKUP(Tabla5[[#This Row],[DETALLE]],[1]!P3EJECUCION[#Data],12,FALSE),0)</f>
        <v>0</v>
      </c>
      <c r="Q19" s="12">
        <f>IFERROR(VLOOKUP(Tabla5[[#This Row],[DETALLE]],[1]!P3EJECUCION[#Data],13,FALSE),0)</f>
        <v>0</v>
      </c>
      <c r="R19" s="13">
        <f>SUM(Tabla5[[#This Row],[Enero ]:[Diciembre]])</f>
        <v>8457550.7199999988</v>
      </c>
    </row>
    <row r="20" spans="3:18" ht="15.75" x14ac:dyDescent="0.25">
      <c r="C20" s="11" t="s">
        <v>29</v>
      </c>
      <c r="D20" s="12">
        <f>IFERROR(VLOOKUP(Tabla5[[#This Row],[DETALLE]],[1]!P1PRESUPUESTO[#Data],2,FALSE),0)</f>
        <v>1271700</v>
      </c>
      <c r="E20" s="12">
        <f>IFERROR(VLOOKUP(Tabla5[[#This Row],[DETALLE]],[1]!P1PRESUPUESTO[#Data],3,FALSE),0)</f>
        <v>1271700</v>
      </c>
      <c r="F20" s="12">
        <f>IFERROR(VLOOKUP(Tabla5[[#This Row],[DETALLE]],[1]!P3EJECUCION[#All],2,FALSE),0)</f>
        <v>0</v>
      </c>
      <c r="G20" s="12">
        <f>IFERROR(VLOOKUP(Tabla5[[#This Row],[DETALLE]],[1]!P3EJECUCION[#All],3,FALSE),0)</f>
        <v>5369</v>
      </c>
      <c r="H20" s="12">
        <f>IFERROR(VLOOKUP(Tabla5[[#This Row],[DETALLE]],[1]!P3EJECUCION[#All],4,FALSE),0)</f>
        <v>112513</v>
      </c>
      <c r="I20" s="12">
        <f>IFERROR(VLOOKUP(Tabla5[[#This Row],[DETALLE]],[1]!P3EJECUCION[#All],5,FALSE),0)</f>
        <v>0</v>
      </c>
      <c r="J20" s="12">
        <f>IFERROR(VLOOKUP(Tabla5[[#This Row],[DETALLE]],[1]!P3EJECUCION[#All],6,FALSE),0)</f>
        <v>0</v>
      </c>
      <c r="K20" s="12">
        <f>IFERROR(VLOOKUP(Tabla5[[#This Row],[DETALLE]],[1]!P3EJECUCION[#All],7,FALSE),0)</f>
        <v>414260.24</v>
      </c>
      <c r="L20" s="12">
        <f>IFERROR(VLOOKUP(Tabla5[[#This Row],[DETALLE]],[1]!P3EJECUCION[#All],8,FALSE),0)</f>
        <v>5664</v>
      </c>
      <c r="M20" s="12">
        <f>IFERROR(VLOOKUP(Tabla5[[#This Row],[DETALLE]],[1]!P3EJECUCION[#All],9,FALSE),0)</f>
        <v>207308</v>
      </c>
      <c r="N20" s="12">
        <f>IFERROR(VLOOKUP(Tabla5[[#This Row],[DETALLE]],[1]!P3EJECUCION[#Data],10,FALSE),0)</f>
        <v>0</v>
      </c>
      <c r="O20" s="12">
        <f>IFERROR(VLOOKUP(Tabla5[[#This Row],[DETALLE]],[1]!P3EJECUCION[#Data],11,FALSE),0)</f>
        <v>0</v>
      </c>
      <c r="P20" s="12">
        <f>IFERROR(VLOOKUP(Tabla5[[#This Row],[DETALLE]],[1]!P3EJECUCION[#Data],12,FALSE),0)</f>
        <v>0</v>
      </c>
      <c r="Q20" s="12">
        <f>IFERROR(VLOOKUP(Tabla5[[#This Row],[DETALLE]],[1]!P3EJECUCION[#Data],13,FALSE),0)</f>
        <v>0</v>
      </c>
      <c r="R20" s="13">
        <f>SUM(Tabla5[[#This Row],[Enero ]:[Diciembre]])</f>
        <v>745114.24</v>
      </c>
    </row>
    <row r="21" spans="3:18" ht="15.75" x14ac:dyDescent="0.25">
      <c r="C21" s="11" t="s">
        <v>30</v>
      </c>
      <c r="D21" s="12">
        <f>IFERROR(VLOOKUP(Tabla5[[#This Row],[DETALLE]],[1]!P1PRESUPUESTO[#Data],2,FALSE),0)</f>
        <v>5700000</v>
      </c>
      <c r="E21" s="12">
        <f>IFERROR(VLOOKUP(Tabla5[[#This Row],[DETALLE]],[1]!P1PRESUPUESTO[#Data],3,FALSE),0)</f>
        <v>5700000</v>
      </c>
      <c r="F21" s="12">
        <f>IFERROR(VLOOKUP(Tabla5[[#This Row],[DETALLE]],[1]!P3EJECUCION[#All],2,FALSE),0)</f>
        <v>0</v>
      </c>
      <c r="G21" s="12">
        <f>IFERROR(VLOOKUP(Tabla5[[#This Row],[DETALLE]],[1]!P3EJECUCION[#All],3,FALSE),0)</f>
        <v>0</v>
      </c>
      <c r="H21" s="12">
        <f>IFERROR(VLOOKUP(Tabla5[[#This Row],[DETALLE]],[1]!P3EJECUCION[#All],4,FALSE),0)</f>
        <v>0</v>
      </c>
      <c r="I21" s="12">
        <f>IFERROR(VLOOKUP(Tabla5[[#This Row],[DETALLE]],[1]!P3EJECUCION[#All],5,FALSE),0)</f>
        <v>0</v>
      </c>
      <c r="J21" s="12">
        <f>IFERROR(VLOOKUP(Tabla5[[#This Row],[DETALLE]],[1]!P3EJECUCION[#All],6,FALSE),0)</f>
        <v>0</v>
      </c>
      <c r="K21" s="12">
        <f>IFERROR(VLOOKUP(Tabla5[[#This Row],[DETALLE]],[1]!P3EJECUCION[#All],7,FALSE),0)</f>
        <v>1435167.36</v>
      </c>
      <c r="L21" s="12">
        <f>IFERROR(VLOOKUP(Tabla5[[#This Row],[DETALLE]],[1]!P3EJECUCION[#All],8,FALSE),0)</f>
        <v>730834.85</v>
      </c>
      <c r="M21" s="12">
        <f>IFERROR(VLOOKUP(Tabla5[[#This Row],[DETALLE]],[1]!P3EJECUCION[#All],9,FALSE),0)</f>
        <v>471483.72</v>
      </c>
      <c r="N21" s="12">
        <f>IFERROR(VLOOKUP(Tabla5[[#This Row],[DETALLE]],[1]!P3EJECUCION[#Data],10,FALSE),0)</f>
        <v>0</v>
      </c>
      <c r="O21" s="12">
        <f>IFERROR(VLOOKUP(Tabla5[[#This Row],[DETALLE]],[1]!P3EJECUCION[#Data],11,FALSE),0)</f>
        <v>0</v>
      </c>
      <c r="P21" s="12">
        <f>IFERROR(VLOOKUP(Tabla5[[#This Row],[DETALLE]],[1]!P3EJECUCION[#Data],12,FALSE),0)</f>
        <v>0</v>
      </c>
      <c r="Q21" s="12">
        <f>IFERROR(VLOOKUP(Tabla5[[#This Row],[DETALLE]],[1]!P3EJECUCION[#Data],13,FALSE),0)</f>
        <v>0</v>
      </c>
      <c r="R21" s="13">
        <f>SUM(Tabla5[[#This Row],[Enero ]:[Diciembre]])</f>
        <v>2637485.9299999997</v>
      </c>
    </row>
    <row r="22" spans="3:18" ht="15.75" x14ac:dyDescent="0.25">
      <c r="C22" s="11" t="s">
        <v>31</v>
      </c>
      <c r="D22" s="12">
        <f>IFERROR(VLOOKUP(Tabla5[[#This Row],[DETALLE]],[1]!P1PRESUPUESTO[#Data],2,FALSE),0)</f>
        <v>1405000</v>
      </c>
      <c r="E22" s="12">
        <f>IFERROR(VLOOKUP(Tabla5[[#This Row],[DETALLE]],[1]!P1PRESUPUESTO[#Data],3,FALSE),0)</f>
        <v>1905000</v>
      </c>
      <c r="F22" s="12">
        <f>IFERROR(VLOOKUP(Tabla5[[#This Row],[DETALLE]],[1]!P3EJECUCION[#All],2,FALSE),0)</f>
        <v>0</v>
      </c>
      <c r="G22" s="12">
        <f>IFERROR(VLOOKUP(Tabla5[[#This Row],[DETALLE]],[1]!P3EJECUCION[#All],3,FALSE),0)</f>
        <v>0</v>
      </c>
      <c r="H22" s="12">
        <f>IFERROR(VLOOKUP(Tabla5[[#This Row],[DETALLE]],[1]!P3EJECUCION[#All],4,FALSE),0)</f>
        <v>424204.04</v>
      </c>
      <c r="I22" s="12">
        <f>IFERROR(VLOOKUP(Tabla5[[#This Row],[DETALLE]],[1]!P3EJECUCION[#All],5,FALSE),0)</f>
        <v>0</v>
      </c>
      <c r="J22" s="12">
        <f>IFERROR(VLOOKUP(Tabla5[[#This Row],[DETALLE]],[1]!P3EJECUCION[#All],6,FALSE),0)</f>
        <v>58897.3</v>
      </c>
      <c r="K22" s="12">
        <f>IFERROR(VLOOKUP(Tabla5[[#This Row],[DETALLE]],[1]!P3EJECUCION[#All],7,FALSE),0)</f>
        <v>661277.98</v>
      </c>
      <c r="L22" s="12">
        <f>IFERROR(VLOOKUP(Tabla5[[#This Row],[DETALLE]],[1]!P3EJECUCION[#All],8,FALSE),0)</f>
        <v>103765.65</v>
      </c>
      <c r="M22" s="12">
        <f>IFERROR(VLOOKUP(Tabla5[[#This Row],[DETALLE]],[1]!P3EJECUCION[#All],9,FALSE),0)</f>
        <v>0</v>
      </c>
      <c r="N22" s="12">
        <f>IFERROR(VLOOKUP(Tabla5[[#This Row],[DETALLE]],[1]!P3EJECUCION[#Data],10,FALSE),0)</f>
        <v>0</v>
      </c>
      <c r="O22" s="12">
        <f>IFERROR(VLOOKUP(Tabla5[[#This Row],[DETALLE]],[1]!P3EJECUCION[#Data],11,FALSE),0)</f>
        <v>0</v>
      </c>
      <c r="P22" s="12">
        <f>IFERROR(VLOOKUP(Tabla5[[#This Row],[DETALLE]],[1]!P3EJECUCION[#Data],12,FALSE),0)</f>
        <v>0</v>
      </c>
      <c r="Q22" s="12">
        <f>IFERROR(VLOOKUP(Tabla5[[#This Row],[DETALLE]],[1]!P3EJECUCION[#Data],13,FALSE),0)</f>
        <v>0</v>
      </c>
      <c r="R22" s="13">
        <f>SUM(Tabla5[[#This Row],[Enero ]:[Diciembre]])</f>
        <v>1248144.9699999997</v>
      </c>
    </row>
    <row r="23" spans="3:18" ht="15.75" x14ac:dyDescent="0.25">
      <c r="C23" s="11" t="s">
        <v>32</v>
      </c>
      <c r="D23" s="12">
        <f>IFERROR(VLOOKUP(Tabla5[[#This Row],[DETALLE]],[1]!P1PRESUPUESTO[#Data],2,FALSE),0)</f>
        <v>4725000</v>
      </c>
      <c r="E23" s="12">
        <f>IFERROR(VLOOKUP(Tabla5[[#This Row],[DETALLE]],[1]!P1PRESUPUESTO[#Data],3,FALSE),0)</f>
        <v>9720000</v>
      </c>
      <c r="F23" s="12">
        <f>IFERROR(VLOOKUP(Tabla5[[#This Row],[DETALLE]],[1]!P3EJECUCION[#All],2,FALSE),0)</f>
        <v>0</v>
      </c>
      <c r="G23" s="12">
        <f>IFERROR(VLOOKUP(Tabla5[[#This Row],[DETALLE]],[1]!P3EJECUCION[#All],3,FALSE),0)</f>
        <v>0</v>
      </c>
      <c r="H23" s="12">
        <f>IFERROR(VLOOKUP(Tabla5[[#This Row],[DETALLE]],[1]!P3EJECUCION[#All],4,FALSE),0)</f>
        <v>576506.13</v>
      </c>
      <c r="I23" s="12">
        <f>IFERROR(VLOOKUP(Tabla5[[#This Row],[DETALLE]],[1]!P3EJECUCION[#All],5,FALSE),0)</f>
        <v>225674.94</v>
      </c>
      <c r="J23" s="12">
        <f>IFERROR(VLOOKUP(Tabla5[[#This Row],[DETALLE]],[1]!P3EJECUCION[#All],6,FALSE),0)</f>
        <v>0</v>
      </c>
      <c r="K23" s="12">
        <f>IFERROR(VLOOKUP(Tabla5[[#This Row],[DETALLE]],[1]!P3EJECUCION[#All],7,FALSE),0)</f>
        <v>1104696.5</v>
      </c>
      <c r="L23" s="12">
        <f>IFERROR(VLOOKUP(Tabla5[[#This Row],[DETALLE]],[1]!P3EJECUCION[#All],8,FALSE),0)</f>
        <v>0</v>
      </c>
      <c r="M23" s="12">
        <f>IFERROR(VLOOKUP(Tabla5[[#This Row],[DETALLE]],[1]!P3EJECUCION[#All],9,FALSE),0)</f>
        <v>0</v>
      </c>
      <c r="N23" s="12">
        <f>IFERROR(VLOOKUP(Tabla5[[#This Row],[DETALLE]],[1]!P3EJECUCION[#Data],10,FALSE),0)</f>
        <v>0</v>
      </c>
      <c r="O23" s="12">
        <f>IFERROR(VLOOKUP(Tabla5[[#This Row],[DETALLE]],[1]!P3EJECUCION[#Data],11,FALSE),0)</f>
        <v>0</v>
      </c>
      <c r="P23" s="12">
        <f>IFERROR(VLOOKUP(Tabla5[[#This Row],[DETALLE]],[1]!P3EJECUCION[#Data],12,FALSE),0)</f>
        <v>0</v>
      </c>
      <c r="Q23" s="12">
        <f>IFERROR(VLOOKUP(Tabla5[[#This Row],[DETALLE]],[1]!P3EJECUCION[#Data],13,FALSE),0)</f>
        <v>0</v>
      </c>
      <c r="R23" s="13">
        <f>SUM(Tabla5[[#This Row],[Enero ]:[Diciembre]])</f>
        <v>1906877.57</v>
      </c>
    </row>
    <row r="24" spans="3:18" ht="15.75" x14ac:dyDescent="0.25">
      <c r="C24" s="11" t="s">
        <v>33</v>
      </c>
      <c r="D24" s="12">
        <f>IFERROR(VLOOKUP(Tabla5[[#This Row],[DETALLE]],[1]!P1PRESUPUESTO[#Data],2,FALSE),0)</f>
        <v>11666300</v>
      </c>
      <c r="E24" s="12">
        <f>IFERROR(VLOOKUP(Tabla5[[#This Row],[DETALLE]],[1]!P1PRESUPUESTO[#Data],3,FALSE),0)</f>
        <v>28247315.079999998</v>
      </c>
      <c r="F24" s="12">
        <f>IFERROR(VLOOKUP(Tabla5[[#This Row],[DETALLE]],[1]!P3EJECUCION[#All],2,FALSE),0)</f>
        <v>614094.67000000004</v>
      </c>
      <c r="G24" s="12">
        <f>IFERROR(VLOOKUP(Tabla5[[#This Row],[DETALLE]],[1]!P3EJECUCION[#All],3,FALSE),0)</f>
        <v>733247.66</v>
      </c>
      <c r="H24" s="12">
        <f>IFERROR(VLOOKUP(Tabla5[[#This Row],[DETALLE]],[1]!P3EJECUCION[#All],4,FALSE),0)</f>
        <v>669474.36</v>
      </c>
      <c r="I24" s="12">
        <f>IFERROR(VLOOKUP(Tabla5[[#This Row],[DETALLE]],[1]!P3EJECUCION[#All],5,FALSE),0)</f>
        <v>606626.64</v>
      </c>
      <c r="J24" s="12">
        <f>IFERROR(VLOOKUP(Tabla5[[#This Row],[DETALLE]],[1]!P3EJECUCION[#All],6,FALSE),0)</f>
        <v>765937.24</v>
      </c>
      <c r="K24" s="12">
        <f>IFERROR(VLOOKUP(Tabla5[[#This Row],[DETALLE]],[1]!P3EJECUCION[#All],7,FALSE),0)</f>
        <v>745132.74</v>
      </c>
      <c r="L24" s="12">
        <f>IFERROR(VLOOKUP(Tabla5[[#This Row],[DETALLE]],[1]!P3EJECUCION[#All],8,FALSE),0)</f>
        <v>676070.04</v>
      </c>
      <c r="M24" s="12">
        <f>IFERROR(VLOOKUP(Tabla5[[#This Row],[DETALLE]],[1]!P3EJECUCION[#All],9,FALSE),0)</f>
        <v>771477.71</v>
      </c>
      <c r="N24" s="12">
        <f>IFERROR(VLOOKUP(Tabla5[[#This Row],[DETALLE]],[1]!P3EJECUCION[#Data],10,FALSE),0)</f>
        <v>0</v>
      </c>
      <c r="O24" s="12">
        <f>IFERROR(VLOOKUP(Tabla5[[#This Row],[DETALLE]],[1]!P3EJECUCION[#Data],11,FALSE),0)</f>
        <v>0</v>
      </c>
      <c r="P24" s="12">
        <f>IFERROR(VLOOKUP(Tabla5[[#This Row],[DETALLE]],[1]!P3EJECUCION[#Data],12,FALSE),0)</f>
        <v>0</v>
      </c>
      <c r="Q24" s="12">
        <f>IFERROR(VLOOKUP(Tabla5[[#This Row],[DETALLE]],[1]!P3EJECUCION[#Data],13,FALSE),0)</f>
        <v>0</v>
      </c>
      <c r="R24" s="13">
        <f>SUM(Tabla5[[#This Row],[Enero ]:[Diciembre]])</f>
        <v>5582061.0600000005</v>
      </c>
    </row>
    <row r="25" spans="3:18" ht="15.75" x14ac:dyDescent="0.25">
      <c r="C25" s="11" t="s">
        <v>34</v>
      </c>
      <c r="D25" s="12">
        <f>IFERROR(VLOOKUP(Tabla5[[#This Row],[DETALLE]],[1]!P1PRESUPUESTO[#Data],2,FALSE),0)</f>
        <v>4362400</v>
      </c>
      <c r="E25" s="12">
        <f>IFERROR(VLOOKUP(Tabla5[[#This Row],[DETALLE]],[1]!P1PRESUPUESTO[#Data],3,FALSE),0)</f>
        <v>16447400</v>
      </c>
      <c r="F25" s="12">
        <f>IFERROR(VLOOKUP(Tabla5[[#This Row],[DETALLE]],[1]!P3EJECUCION[#All],2,FALSE),0)</f>
        <v>0</v>
      </c>
      <c r="G25" s="12">
        <f>IFERROR(VLOOKUP(Tabla5[[#This Row],[DETALLE]],[1]!P3EJECUCION[#All],3,FALSE),0)</f>
        <v>172256.84</v>
      </c>
      <c r="H25" s="12">
        <f>IFERROR(VLOOKUP(Tabla5[[#This Row],[DETALLE]],[1]!P3EJECUCION[#All],4,FALSE),0)</f>
        <v>195004.29</v>
      </c>
      <c r="I25" s="12">
        <f>IFERROR(VLOOKUP(Tabla5[[#This Row],[DETALLE]],[1]!P3EJECUCION[#All],5,FALSE),0)</f>
        <v>107006.61</v>
      </c>
      <c r="J25" s="12">
        <f>IFERROR(VLOOKUP(Tabla5[[#This Row],[DETALLE]],[1]!P3EJECUCION[#All],6,FALSE),0)</f>
        <v>136915.66</v>
      </c>
      <c r="K25" s="12">
        <f>IFERROR(VLOOKUP(Tabla5[[#This Row],[DETALLE]],[1]!P3EJECUCION[#All],7,FALSE),0)</f>
        <v>242805.16</v>
      </c>
      <c r="L25" s="12">
        <f>IFERROR(VLOOKUP(Tabla5[[#This Row],[DETALLE]],[1]!P3EJECUCION[#All],8,FALSE),0)</f>
        <v>82693.240000000005</v>
      </c>
      <c r="M25" s="12">
        <f>IFERROR(VLOOKUP(Tabla5[[#This Row],[DETALLE]],[1]!P3EJECUCION[#All],9,FALSE),0)</f>
        <v>212852.68</v>
      </c>
      <c r="N25" s="12">
        <f>IFERROR(VLOOKUP(Tabla5[[#This Row],[DETALLE]],[1]!P3EJECUCION[#Data],10,FALSE),0)</f>
        <v>0</v>
      </c>
      <c r="O25" s="12">
        <f>IFERROR(VLOOKUP(Tabla5[[#This Row],[DETALLE]],[1]!P3EJECUCION[#Data],11,FALSE),0)</f>
        <v>0</v>
      </c>
      <c r="P25" s="12">
        <f>IFERROR(VLOOKUP(Tabla5[[#This Row],[DETALLE]],[1]!P3EJECUCION[#Data],12,FALSE),0)</f>
        <v>0</v>
      </c>
      <c r="Q25" s="12">
        <f>IFERROR(VLOOKUP(Tabla5[[#This Row],[DETALLE]],[1]!P3EJECUCION[#Data],13,FALSE),0)</f>
        <v>0</v>
      </c>
      <c r="R25" s="13">
        <f>SUM(Tabla5[[#This Row],[Enero ]:[Diciembre]])</f>
        <v>1149534.48</v>
      </c>
    </row>
    <row r="26" spans="3:18" ht="15.75" x14ac:dyDescent="0.25">
      <c r="C26" s="11" t="s">
        <v>35</v>
      </c>
      <c r="D26" s="12">
        <f>IFERROR(VLOOKUP(Tabla5[[#This Row],[DETALLE]],[1]!P1PRESUPUESTO[#Data],2,FALSE),0)</f>
        <v>9898201</v>
      </c>
      <c r="E26" s="12">
        <f>IFERROR(VLOOKUP(Tabla5[[#This Row],[DETALLE]],[1]!P1PRESUPUESTO[#Data],3,FALSE),0)</f>
        <v>32137117.699999999</v>
      </c>
      <c r="F26" s="12">
        <f>IFERROR(VLOOKUP(Tabla5[[#This Row],[DETALLE]],[1]!P3EJECUCION[#All],2,FALSE),0)</f>
        <v>0</v>
      </c>
      <c r="G26" s="12">
        <f>IFERROR(VLOOKUP(Tabla5[[#This Row],[DETALLE]],[1]!P3EJECUCION[#All],3,FALSE),0)</f>
        <v>4366</v>
      </c>
      <c r="H26" s="12">
        <f>IFERROR(VLOOKUP(Tabla5[[#This Row],[DETALLE]],[1]!P3EJECUCION[#All],4,FALSE),0)</f>
        <v>1791467.64</v>
      </c>
      <c r="I26" s="12">
        <f>IFERROR(VLOOKUP(Tabla5[[#This Row],[DETALLE]],[1]!P3EJECUCION[#All],5,FALSE),0)</f>
        <v>330912.59999999998</v>
      </c>
      <c r="J26" s="12">
        <f>IFERROR(VLOOKUP(Tabla5[[#This Row],[DETALLE]],[1]!P3EJECUCION[#All],6,FALSE),0)</f>
        <v>24426</v>
      </c>
      <c r="K26" s="12">
        <f>IFERROR(VLOOKUP(Tabla5[[#This Row],[DETALLE]],[1]!P3EJECUCION[#All],7,FALSE),0)</f>
        <v>1899681.07</v>
      </c>
      <c r="L26" s="12">
        <f>IFERROR(VLOOKUP(Tabla5[[#This Row],[DETALLE]],[1]!P3EJECUCION[#All],8,FALSE),0)</f>
        <v>509053.21</v>
      </c>
      <c r="M26" s="12">
        <f>IFERROR(VLOOKUP(Tabla5[[#This Row],[DETALLE]],[1]!P3EJECUCION[#All],9,FALSE),0)</f>
        <v>205341.52</v>
      </c>
      <c r="N26" s="12">
        <f>IFERROR(VLOOKUP(Tabla5[[#This Row],[DETALLE]],[1]!P3EJECUCION[#Data],10,FALSE),0)</f>
        <v>0</v>
      </c>
      <c r="O26" s="12">
        <f>IFERROR(VLOOKUP(Tabla5[[#This Row],[DETALLE]],[1]!P3EJECUCION[#Data],11,FALSE),0)</f>
        <v>0</v>
      </c>
      <c r="P26" s="12">
        <f>IFERROR(VLOOKUP(Tabla5[[#This Row],[DETALLE]],[1]!P3EJECUCION[#Data],12,FALSE),0)</f>
        <v>0</v>
      </c>
      <c r="Q26" s="12">
        <f>IFERROR(VLOOKUP(Tabla5[[#This Row],[DETALLE]],[1]!P3EJECUCION[#Data],13,FALSE),0)</f>
        <v>0</v>
      </c>
      <c r="R26" s="13">
        <f>SUM(Tabla5[[#This Row],[Enero ]:[Diciembre]])</f>
        <v>4765248.0399999991</v>
      </c>
    </row>
    <row r="27" spans="3:18" ht="15.75" x14ac:dyDescent="0.25">
      <c r="C27" s="11" t="s">
        <v>36</v>
      </c>
      <c r="D27" s="12">
        <f>IFERROR(VLOOKUP(Tabla5[[#This Row],[DETALLE]],[1]!P1PRESUPUESTO[#Data],2,FALSE),0)</f>
        <v>8525000</v>
      </c>
      <c r="E27" s="12">
        <f>IFERROR(VLOOKUP(Tabla5[[#This Row],[DETALLE]],[1]!P1PRESUPUESTO[#Data],3,FALSE),0)</f>
        <v>31430000</v>
      </c>
      <c r="F27" s="12">
        <f>IFERROR(VLOOKUP(Tabla5[[#This Row],[DETALLE]],[1]!P3EJECUCION[#All],2,FALSE),0)</f>
        <v>0</v>
      </c>
      <c r="G27" s="12">
        <f>IFERROR(VLOOKUP(Tabla5[[#This Row],[DETALLE]],[1]!P3EJECUCION[#All],3,FALSE),0)</f>
        <v>3910.1</v>
      </c>
      <c r="H27" s="12">
        <f>IFERROR(VLOOKUP(Tabla5[[#This Row],[DETALLE]],[1]!P3EJECUCION[#All],4,FALSE),0)</f>
        <v>1703755.52</v>
      </c>
      <c r="I27" s="12">
        <f>IFERROR(VLOOKUP(Tabla5[[#This Row],[DETALLE]],[1]!P3EJECUCION[#All],5,FALSE),0)</f>
        <v>1076635.02</v>
      </c>
      <c r="J27" s="12">
        <f>IFERROR(VLOOKUP(Tabla5[[#This Row],[DETALLE]],[1]!P3EJECUCION[#All],6,FALSE),0)</f>
        <v>906239.6</v>
      </c>
      <c r="K27" s="12">
        <f>IFERROR(VLOOKUP(Tabla5[[#This Row],[DETALLE]],[1]!P3EJECUCION[#All],7,FALSE),0)</f>
        <v>83573.5</v>
      </c>
      <c r="L27" s="12">
        <f>IFERROR(VLOOKUP(Tabla5[[#This Row],[DETALLE]],[1]!P3EJECUCION[#All],8,FALSE),0)</f>
        <v>2024407.17</v>
      </c>
      <c r="M27" s="12">
        <f>IFERROR(VLOOKUP(Tabla5[[#This Row],[DETALLE]],[1]!P3EJECUCION[#All],9,FALSE),0)</f>
        <v>232377.4</v>
      </c>
      <c r="N27" s="12">
        <f>IFERROR(VLOOKUP(Tabla5[[#This Row],[DETALLE]],[1]!P3EJECUCION[#Data],10,FALSE),0)</f>
        <v>0</v>
      </c>
      <c r="O27" s="12">
        <f>IFERROR(VLOOKUP(Tabla5[[#This Row],[DETALLE]],[1]!P3EJECUCION[#Data],11,FALSE),0)</f>
        <v>0</v>
      </c>
      <c r="P27" s="12">
        <f>IFERROR(VLOOKUP(Tabla5[[#This Row],[DETALLE]],[1]!P3EJECUCION[#Data],12,FALSE),0)</f>
        <v>0</v>
      </c>
      <c r="Q27" s="12">
        <f>IFERROR(VLOOKUP(Tabla5[[#This Row],[DETALLE]],[1]!P3EJECUCION[#Data],13,FALSE),0)</f>
        <v>0</v>
      </c>
      <c r="R27" s="13">
        <f>SUM(Tabla5[[#This Row],[Enero ]:[Diciembre]])</f>
        <v>6030898.3100000005</v>
      </c>
    </row>
    <row r="28" spans="3:18" ht="15.75" x14ac:dyDescent="0.25">
      <c r="C28" s="9" t="s">
        <v>37</v>
      </c>
      <c r="D28" s="10">
        <f>D29+D30+D31+D32+D33+D34+D35+D36+D37</f>
        <v>20849157</v>
      </c>
      <c r="E28" s="10">
        <f t="shared" ref="E28:R28" si="3">E29+E30+E31+E32+E33+E34+E35+E36+E37</f>
        <v>47954157</v>
      </c>
      <c r="F28" s="10">
        <f t="shared" si="3"/>
        <v>600000</v>
      </c>
      <c r="G28" s="10">
        <f t="shared" si="3"/>
        <v>903820.51</v>
      </c>
      <c r="H28" s="10">
        <f>H29+H30+H31+H32+H33+H34+H35+H36+H37</f>
        <v>1200386.5</v>
      </c>
      <c r="I28" s="10">
        <f t="shared" si="3"/>
        <v>775876.69</v>
      </c>
      <c r="J28" s="10">
        <f t="shared" si="3"/>
        <v>2254612.5299999998</v>
      </c>
      <c r="K28" s="10">
        <f t="shared" si="3"/>
        <v>1738425.1500000001</v>
      </c>
      <c r="L28" s="10">
        <f t="shared" si="3"/>
        <v>2228470.25</v>
      </c>
      <c r="M28" s="10">
        <f t="shared" si="3"/>
        <v>1261826.77</v>
      </c>
      <c r="N28" s="10">
        <f t="shared" si="3"/>
        <v>0</v>
      </c>
      <c r="O28" s="10">
        <f t="shared" si="3"/>
        <v>0</v>
      </c>
      <c r="P28" s="10">
        <f t="shared" si="3"/>
        <v>0</v>
      </c>
      <c r="Q28" s="10">
        <f t="shared" si="3"/>
        <v>0</v>
      </c>
      <c r="R28" s="10">
        <f t="shared" si="3"/>
        <v>10963418.399999999</v>
      </c>
    </row>
    <row r="29" spans="3:18" ht="15.75" x14ac:dyDescent="0.25">
      <c r="C29" s="11" t="s">
        <v>38</v>
      </c>
      <c r="D29" s="12">
        <f>IFERROR(VLOOKUP(Tabla5[[#This Row],[DETALLE]],[1]!P1PRESUPUESTO[#Data],2,FALSE),0)</f>
        <v>1770980</v>
      </c>
      <c r="E29" s="12">
        <f>IFERROR(VLOOKUP(Tabla5[[#This Row],[DETALLE]],[1]!P1PRESUPUESTO[#Data],3,FALSE),0)</f>
        <v>1773480</v>
      </c>
      <c r="F29" s="12">
        <f>IFERROR(VLOOKUP(Tabla5[[#This Row],[DETALLE]],[1]!P3EJECUCION[#All],2,FALSE),0)</f>
        <v>0</v>
      </c>
      <c r="G29" s="12">
        <f>IFERROR(VLOOKUP(Tabla5[[#This Row],[DETALLE]],[1]!P3EJECUCION[#All],3,FALSE),0)</f>
        <v>129058.38</v>
      </c>
      <c r="H29" s="12">
        <f>IFERROR(VLOOKUP(Tabla5[[#This Row],[DETALLE]],[1]!P3EJECUCION[#All],4,FALSE),0)</f>
        <v>222702.01</v>
      </c>
      <c r="I29" s="12">
        <f>IFERROR(VLOOKUP(Tabla5[[#This Row],[DETALLE]],[1]!P3EJECUCION[#All],5,FALSE),0)</f>
        <v>25312</v>
      </c>
      <c r="J29" s="12">
        <f>IFERROR(VLOOKUP(Tabla5[[#This Row],[DETALLE]],[1]!P3EJECUCION[#All],6,FALSE),0)</f>
        <v>4896</v>
      </c>
      <c r="K29" s="12">
        <f>IFERROR(VLOOKUP(Tabla5[[#This Row],[DETALLE]],[1]!P3EJECUCION[#All],7,FALSE),0)</f>
        <v>118950.39999999999</v>
      </c>
      <c r="L29" s="12">
        <f>IFERROR(VLOOKUP(Tabla5[[#This Row],[DETALLE]],[1]!P3EJECUCION[#All],8,FALSE),0)</f>
        <v>167587</v>
      </c>
      <c r="M29" s="12">
        <f>IFERROR(VLOOKUP(Tabla5[[#This Row],[DETALLE]],[1]!P3EJECUCION[#All],9,FALSE),0)</f>
        <v>107019.01</v>
      </c>
      <c r="N29" s="12">
        <f>IFERROR(VLOOKUP(Tabla5[[#This Row],[DETALLE]],[1]!P3EJECUCION[#Data],10,FALSE),0)</f>
        <v>0</v>
      </c>
      <c r="O29" s="12">
        <f>IFERROR(VLOOKUP(Tabla5[[#This Row],[DETALLE]],[1]!P3EJECUCION[#Data],11,FALSE),0)</f>
        <v>0</v>
      </c>
      <c r="P29" s="12">
        <f>IFERROR(VLOOKUP(Tabla5[[#This Row],[DETALLE]],[1]!P3EJECUCION[#Data],12,FALSE),0)</f>
        <v>0</v>
      </c>
      <c r="Q29" s="12">
        <f>IFERROR(VLOOKUP(Tabla5[[#This Row],[DETALLE]],[1]!P3EJECUCION[#Data],13,FALSE),0)</f>
        <v>0</v>
      </c>
      <c r="R29" s="13">
        <f>SUM(Tabla5[[#This Row],[Enero ]:[Diciembre]])</f>
        <v>775524.8</v>
      </c>
    </row>
    <row r="30" spans="3:18" ht="15.75" x14ac:dyDescent="0.25">
      <c r="C30" s="11" t="s">
        <v>39</v>
      </c>
      <c r="D30" s="12">
        <f>IFERROR(VLOOKUP(Tabla5[[#This Row],[DETALLE]],[1]!P1PRESUPUESTO[#Data],2,FALSE),0)</f>
        <v>705000</v>
      </c>
      <c r="E30" s="12">
        <f>IFERROR(VLOOKUP(Tabla5[[#This Row],[DETALLE]],[1]!P1PRESUPUESTO[#Data],3,FALSE),0)</f>
        <v>715000</v>
      </c>
      <c r="F30" s="12">
        <f>IFERROR(VLOOKUP(Tabla5[[#This Row],[DETALLE]],[1]!P3EJECUCION[#All],2,FALSE),0)</f>
        <v>0</v>
      </c>
      <c r="G30" s="12">
        <f>IFERROR(VLOOKUP(Tabla5[[#This Row],[DETALLE]],[1]!P3EJECUCION[#All],3,FALSE),0)</f>
        <v>0</v>
      </c>
      <c r="H30" s="12">
        <f>IFERROR(VLOOKUP(Tabla5[[#This Row],[DETALLE]],[1]!P3EJECUCION[#All],4,FALSE),0)</f>
        <v>0</v>
      </c>
      <c r="I30" s="12">
        <f>IFERROR(VLOOKUP(Tabla5[[#This Row],[DETALLE]],[1]!P3EJECUCION[#All],5,FALSE),0)</f>
        <v>21930</v>
      </c>
      <c r="J30" s="12">
        <f>IFERROR(VLOOKUP(Tabla5[[#This Row],[DETALLE]],[1]!P3EJECUCION[#All],6,FALSE),0)</f>
        <v>0</v>
      </c>
      <c r="K30" s="12">
        <f>IFERROR(VLOOKUP(Tabla5[[#This Row],[DETALLE]],[1]!P3EJECUCION[#All],7,FALSE),0)</f>
        <v>206708.26</v>
      </c>
      <c r="L30" s="12">
        <f>IFERROR(VLOOKUP(Tabla5[[#This Row],[DETALLE]],[1]!P3EJECUCION[#All],8,FALSE),0)</f>
        <v>119475</v>
      </c>
      <c r="M30" s="12">
        <f>IFERROR(VLOOKUP(Tabla5[[#This Row],[DETALLE]],[1]!P3EJECUCION[#All],9,FALSE),0)</f>
        <v>0</v>
      </c>
      <c r="N30" s="12">
        <f>IFERROR(VLOOKUP(Tabla5[[#This Row],[DETALLE]],[1]!P3EJECUCION[#Data],10,FALSE),0)</f>
        <v>0</v>
      </c>
      <c r="O30" s="12">
        <f>IFERROR(VLOOKUP(Tabla5[[#This Row],[DETALLE]],[1]!P3EJECUCION[#Data],11,FALSE),0)</f>
        <v>0</v>
      </c>
      <c r="P30" s="12">
        <f>IFERROR(VLOOKUP(Tabla5[[#This Row],[DETALLE]],[1]!P3EJECUCION[#Data],12,FALSE),0)</f>
        <v>0</v>
      </c>
      <c r="Q30" s="12">
        <f>IFERROR(VLOOKUP(Tabla5[[#This Row],[DETALLE]],[1]!P3EJECUCION[#Data],13,FALSE),0)</f>
        <v>0</v>
      </c>
      <c r="R30" s="13">
        <f>SUM(Tabla5[[#This Row],[Enero ]:[Diciembre]])</f>
        <v>348113.26</v>
      </c>
    </row>
    <row r="31" spans="3:18" ht="15.75" x14ac:dyDescent="0.25">
      <c r="C31" s="11" t="s">
        <v>40</v>
      </c>
      <c r="D31" s="12">
        <f>IFERROR(VLOOKUP(Tabla5[[#This Row],[DETALLE]],[1]!P1PRESUPUESTO[#Data],2,FALSE),0)</f>
        <v>2658480</v>
      </c>
      <c r="E31" s="12">
        <f>IFERROR(VLOOKUP(Tabla5[[#This Row],[DETALLE]],[1]!P1PRESUPUESTO[#Data],3,FALSE),0)</f>
        <v>4358480</v>
      </c>
      <c r="F31" s="12">
        <f>IFERROR(VLOOKUP(Tabla5[[#This Row],[DETALLE]],[1]!P3EJECUCION[#All],2,FALSE),0)</f>
        <v>0</v>
      </c>
      <c r="G31" s="12">
        <f>IFERROR(VLOOKUP(Tabla5[[#This Row],[DETALLE]],[1]!P3EJECUCION[#All],3,FALSE),0)</f>
        <v>99108.2</v>
      </c>
      <c r="H31" s="12">
        <f>IFERROR(VLOOKUP(Tabla5[[#This Row],[DETALLE]],[1]!P3EJECUCION[#All],4,FALSE),0)</f>
        <v>102727.81</v>
      </c>
      <c r="I31" s="12">
        <f>IFERROR(VLOOKUP(Tabla5[[#This Row],[DETALLE]],[1]!P3EJECUCION[#All],5,FALSE),0)</f>
        <v>0</v>
      </c>
      <c r="J31" s="12">
        <f>IFERROR(VLOOKUP(Tabla5[[#This Row],[DETALLE]],[1]!P3EJECUCION[#All],6,FALSE),0)</f>
        <v>0</v>
      </c>
      <c r="K31" s="12">
        <f>IFERROR(VLOOKUP(Tabla5[[#This Row],[DETALLE]],[1]!P3EJECUCION[#All],7,FALSE),0)</f>
        <v>119093.94</v>
      </c>
      <c r="L31" s="12">
        <f>IFERROR(VLOOKUP(Tabla5[[#This Row],[DETALLE]],[1]!P3EJECUCION[#All],8,FALSE),0)</f>
        <v>117465.99</v>
      </c>
      <c r="M31" s="12">
        <f>IFERROR(VLOOKUP(Tabla5[[#This Row],[DETALLE]],[1]!P3EJECUCION[#All],9,FALSE),0)</f>
        <v>24000</v>
      </c>
      <c r="N31" s="12">
        <f>IFERROR(VLOOKUP(Tabla5[[#This Row],[DETALLE]],[1]!P3EJECUCION[#Data],10,FALSE),0)</f>
        <v>0</v>
      </c>
      <c r="O31" s="12">
        <f>IFERROR(VLOOKUP(Tabla5[[#This Row],[DETALLE]],[1]!P3EJECUCION[#Data],11,FALSE),0)</f>
        <v>0</v>
      </c>
      <c r="P31" s="12">
        <f>IFERROR(VLOOKUP(Tabla5[[#This Row],[DETALLE]],[1]!P3EJECUCION[#Data],12,FALSE),0)</f>
        <v>0</v>
      </c>
      <c r="Q31" s="12">
        <f>IFERROR(VLOOKUP(Tabla5[[#This Row],[DETALLE]],[1]!P3EJECUCION[#Data],13,FALSE),0)</f>
        <v>0</v>
      </c>
      <c r="R31" s="13">
        <f>SUM(Tabla5[[#This Row],[Enero ]:[Diciembre]])</f>
        <v>462395.94</v>
      </c>
    </row>
    <row r="32" spans="3:18" ht="15.75" x14ac:dyDescent="0.25">
      <c r="C32" s="11" t="s">
        <v>41</v>
      </c>
      <c r="D32" s="12">
        <f>IFERROR(VLOOKUP(Tabla5[[#This Row],[DETALLE]],[1]!P1PRESUPUESTO[#Data],2,FALSE),0)</f>
        <v>0</v>
      </c>
      <c r="E32" s="12">
        <f>IFERROR(VLOOKUP(Tabla5[[#This Row],[DETALLE]],[1]!P1PRESUPUESTO[#Data],3,FALSE),0)</f>
        <v>90000</v>
      </c>
      <c r="F32" s="12">
        <f>IFERROR(VLOOKUP(Tabla5[[#This Row],[DETALLE]],[1]!P3EJECUCION[#All],2,FALSE),0)</f>
        <v>0</v>
      </c>
      <c r="G32" s="12">
        <f>IFERROR(VLOOKUP(Tabla5[[#This Row],[DETALLE]],[1]!P3EJECUCION[#All],3,FALSE),0)</f>
        <v>0</v>
      </c>
      <c r="H32" s="12">
        <f>IFERROR(VLOOKUP(Tabla5[[#This Row],[DETALLE]],[1]!P3EJECUCION[#All],4,FALSE),0)</f>
        <v>0</v>
      </c>
      <c r="I32" s="12">
        <f>IFERROR(VLOOKUP(Tabla5[[#This Row],[DETALLE]],[1]!P3EJECUCION[#All],5,FALSE),0)</f>
        <v>0</v>
      </c>
      <c r="J32" s="12">
        <f>IFERROR(VLOOKUP(Tabla5[[#This Row],[DETALLE]],[1]!P3EJECUCION[#All],6,FALSE),0)</f>
        <v>24880.67</v>
      </c>
      <c r="K32" s="12">
        <f>IFERROR(VLOOKUP(Tabla5[[#This Row],[DETALLE]],[1]!P3EJECUCION[#All],7,FALSE),0)</f>
        <v>0</v>
      </c>
      <c r="L32" s="12">
        <f>IFERROR(VLOOKUP(Tabla5[[#This Row],[DETALLE]],[1]!P3EJECUCION[#All],8,FALSE),0)</f>
        <v>1593</v>
      </c>
      <c r="M32" s="12">
        <f>IFERROR(VLOOKUP(Tabla5[[#This Row],[DETALLE]],[1]!P3EJECUCION[#All],9,FALSE),0)</f>
        <v>22899.25</v>
      </c>
      <c r="N32" s="12">
        <f>IFERROR(VLOOKUP(Tabla5[[#This Row],[DETALLE]],[1]!P3EJECUCION[#Data],10,FALSE),0)</f>
        <v>0</v>
      </c>
      <c r="O32" s="12">
        <f>IFERROR(VLOOKUP(Tabla5[[#This Row],[DETALLE]],[1]!P3EJECUCION[#Data],11,FALSE),0)</f>
        <v>0</v>
      </c>
      <c r="P32" s="12">
        <f>IFERROR(VLOOKUP(Tabla5[[#This Row],[DETALLE]],[1]!P3EJECUCION[#Data],12,FALSE),0)</f>
        <v>0</v>
      </c>
      <c r="Q32" s="12">
        <f>IFERROR(VLOOKUP(Tabla5[[#This Row],[DETALLE]],[1]!P3EJECUCION[#Data],13,FALSE),0)</f>
        <v>0</v>
      </c>
      <c r="R32" s="13">
        <f>SUM(Tabla5[[#This Row],[Enero ]:[Diciembre]])</f>
        <v>49372.92</v>
      </c>
    </row>
    <row r="33" spans="3:18" ht="15.75" x14ac:dyDescent="0.25">
      <c r="C33" s="11" t="s">
        <v>42</v>
      </c>
      <c r="D33" s="12">
        <f>IFERROR(VLOOKUP(Tabla5[[#This Row],[DETALLE]],[1]!P1PRESUPUESTO[#Data],2,FALSE),0)</f>
        <v>100000</v>
      </c>
      <c r="E33" s="12">
        <f>IFERROR(VLOOKUP(Tabla5[[#This Row],[DETALLE]],[1]!P1PRESUPUESTO[#Data],3,FALSE),0)</f>
        <v>220000</v>
      </c>
      <c r="F33" s="12">
        <f>IFERROR(VLOOKUP(Tabla5[[#This Row],[DETALLE]],[1]!P3EJECUCION[#All],2,FALSE),0)</f>
        <v>0</v>
      </c>
      <c r="G33" s="12">
        <f>IFERROR(VLOOKUP(Tabla5[[#This Row],[DETALLE]],[1]!P3EJECUCION[#All],3,FALSE),0)</f>
        <v>0</v>
      </c>
      <c r="H33" s="12">
        <f>IFERROR(VLOOKUP(Tabla5[[#This Row],[DETALLE]],[1]!P3EJECUCION[#All],4,FALSE),0)</f>
        <v>2891.01</v>
      </c>
      <c r="I33" s="12">
        <f>IFERROR(VLOOKUP(Tabla5[[#This Row],[DETALLE]],[1]!P3EJECUCION[#All],5,FALSE),0)</f>
        <v>25974.69</v>
      </c>
      <c r="J33" s="12">
        <f>IFERROR(VLOOKUP(Tabla5[[#This Row],[DETALLE]],[1]!P3EJECUCION[#All],6,FALSE),0)</f>
        <v>0</v>
      </c>
      <c r="K33" s="12">
        <f>IFERROR(VLOOKUP(Tabla5[[#This Row],[DETALLE]],[1]!P3EJECUCION[#All],7,FALSE),0)</f>
        <v>0</v>
      </c>
      <c r="L33" s="12">
        <f>IFERROR(VLOOKUP(Tabla5[[#This Row],[DETALLE]],[1]!P3EJECUCION[#All],8,FALSE),0)</f>
        <v>1250</v>
      </c>
      <c r="M33" s="12">
        <f>IFERROR(VLOOKUP(Tabla5[[#This Row],[DETALLE]],[1]!P3EJECUCION[#All],9,FALSE),0)</f>
        <v>0</v>
      </c>
      <c r="N33" s="12">
        <f>IFERROR(VLOOKUP(Tabla5[[#This Row],[DETALLE]],[1]!P3EJECUCION[#Data],10,FALSE),0)</f>
        <v>0</v>
      </c>
      <c r="O33" s="12">
        <f>IFERROR(VLOOKUP(Tabla5[[#This Row],[DETALLE]],[1]!P3EJECUCION[#Data],11,FALSE),0)</f>
        <v>0</v>
      </c>
      <c r="P33" s="12">
        <f>IFERROR(VLOOKUP(Tabla5[[#This Row],[DETALLE]],[1]!P3EJECUCION[#Data],12,FALSE),0)</f>
        <v>0</v>
      </c>
      <c r="Q33" s="12">
        <f>IFERROR(VLOOKUP(Tabla5[[#This Row],[DETALLE]],[1]!P3EJECUCION[#Data],13,FALSE),0)</f>
        <v>0</v>
      </c>
      <c r="R33" s="13">
        <f>SUM(Tabla5[[#This Row],[Enero ]:[Diciembre]])</f>
        <v>30115.699999999997</v>
      </c>
    </row>
    <row r="34" spans="3:18" ht="15.75" x14ac:dyDescent="0.25">
      <c r="C34" s="11" t="s">
        <v>43</v>
      </c>
      <c r="D34" s="12">
        <f>IFERROR(VLOOKUP(Tabla5[[#This Row],[DETALLE]],[1]!P1PRESUPUESTO[#Data],2,FALSE),0)</f>
        <v>188200</v>
      </c>
      <c r="E34" s="12">
        <f>IFERROR(VLOOKUP(Tabla5[[#This Row],[DETALLE]],[1]!P1PRESUPUESTO[#Data],3,FALSE),0)</f>
        <v>188200</v>
      </c>
      <c r="F34" s="12">
        <f>IFERROR(VLOOKUP(Tabla5[[#This Row],[DETALLE]],[1]!P3EJECUCION[#All],2,FALSE),0)</f>
        <v>0</v>
      </c>
      <c r="G34" s="12">
        <f>IFERROR(VLOOKUP(Tabla5[[#This Row],[DETALLE]],[1]!P3EJECUCION[#All],3,FALSE),0)</f>
        <v>0</v>
      </c>
      <c r="H34" s="12">
        <f>IFERROR(VLOOKUP(Tabla5[[#This Row],[DETALLE]],[1]!P3EJECUCION[#All],4,FALSE),0)</f>
        <v>14870.17</v>
      </c>
      <c r="I34" s="12">
        <f>IFERROR(VLOOKUP(Tabla5[[#This Row],[DETALLE]],[1]!P3EJECUCION[#All],5,FALSE),0)</f>
        <v>0</v>
      </c>
      <c r="J34" s="12">
        <f>IFERROR(VLOOKUP(Tabla5[[#This Row],[DETALLE]],[1]!P3EJECUCION[#All],6,FALSE),0)</f>
        <v>0</v>
      </c>
      <c r="K34" s="12">
        <f>IFERROR(VLOOKUP(Tabla5[[#This Row],[DETALLE]],[1]!P3EJECUCION[#All],7,FALSE),0)</f>
        <v>3911</v>
      </c>
      <c r="L34" s="12">
        <f>IFERROR(VLOOKUP(Tabla5[[#This Row],[DETALLE]],[1]!P3EJECUCION[#All],8,FALSE),0)</f>
        <v>17847.5</v>
      </c>
      <c r="M34" s="12">
        <f>IFERROR(VLOOKUP(Tabla5[[#This Row],[DETALLE]],[1]!P3EJECUCION[#All],9,FALSE),0)</f>
        <v>0</v>
      </c>
      <c r="N34" s="12">
        <f>IFERROR(VLOOKUP(Tabla5[[#This Row],[DETALLE]],[1]!P3EJECUCION[#Data],10,FALSE),0)</f>
        <v>0</v>
      </c>
      <c r="O34" s="12">
        <f>IFERROR(VLOOKUP(Tabla5[[#This Row],[DETALLE]],[1]!P3EJECUCION[#Data],11,FALSE),0)</f>
        <v>0</v>
      </c>
      <c r="P34" s="12">
        <f>IFERROR(VLOOKUP(Tabla5[[#This Row],[DETALLE]],[1]!P3EJECUCION[#Data],12,FALSE),0)</f>
        <v>0</v>
      </c>
      <c r="Q34" s="12">
        <f>IFERROR(VLOOKUP(Tabla5[[#This Row],[DETALLE]],[1]!P3EJECUCION[#Data],13,FALSE),0)</f>
        <v>0</v>
      </c>
      <c r="R34" s="13">
        <f>SUM(Tabla5[[#This Row],[Enero ]:[Diciembre]])</f>
        <v>36628.67</v>
      </c>
    </row>
    <row r="35" spans="3:18" ht="15.75" x14ac:dyDescent="0.25">
      <c r="C35" s="11" t="s">
        <v>44</v>
      </c>
      <c r="D35" s="12">
        <f>IFERROR(VLOOKUP(Tabla5[[#This Row],[DETALLE]],[1]!P1PRESUPUESTO[#Data],2,FALSE),0)</f>
        <v>12750000</v>
      </c>
      <c r="E35" s="12">
        <f>IFERROR(VLOOKUP(Tabla5[[#This Row],[DETALLE]],[1]!P1PRESUPUESTO[#Data],3,FALSE),0)</f>
        <v>12955000</v>
      </c>
      <c r="F35" s="12">
        <f>IFERROR(VLOOKUP(Tabla5[[#This Row],[DETALLE]],[1]!P3EJECUCION[#All],2,FALSE),0)</f>
        <v>600000</v>
      </c>
      <c r="G35" s="12">
        <f>IFERROR(VLOOKUP(Tabla5[[#This Row],[DETALLE]],[1]!P3EJECUCION[#All],3,FALSE),0)</f>
        <v>600000</v>
      </c>
      <c r="H35" s="12">
        <f>IFERROR(VLOOKUP(Tabla5[[#This Row],[DETALLE]],[1]!P3EJECUCION[#All],4,FALSE),0)</f>
        <v>602296.68999999994</v>
      </c>
      <c r="I35" s="12">
        <f>IFERROR(VLOOKUP(Tabla5[[#This Row],[DETALLE]],[1]!P3EJECUCION[#All],5,FALSE),0)</f>
        <v>600000</v>
      </c>
      <c r="J35" s="12">
        <f>IFERROR(VLOOKUP(Tabla5[[#This Row],[DETALLE]],[1]!P3EJECUCION[#All],6,FALSE),0)</f>
        <v>2200435.92</v>
      </c>
      <c r="K35" s="12">
        <f>IFERROR(VLOOKUP(Tabla5[[#This Row],[DETALLE]],[1]!P3EJECUCION[#All],7,FALSE),0)</f>
        <v>1140271.32</v>
      </c>
      <c r="L35" s="12">
        <f>IFERROR(VLOOKUP(Tabla5[[#This Row],[DETALLE]],[1]!P3EJECUCION[#All],8,FALSE),0)</f>
        <v>1003334.12</v>
      </c>
      <c r="M35" s="12">
        <f>IFERROR(VLOOKUP(Tabla5[[#This Row],[DETALLE]],[1]!P3EJECUCION[#All],9,FALSE),0)</f>
        <v>1000435.94</v>
      </c>
      <c r="N35" s="12">
        <f>IFERROR(VLOOKUP(Tabla5[[#This Row],[DETALLE]],[1]!P3EJECUCION[#Data],10,FALSE),0)</f>
        <v>0</v>
      </c>
      <c r="O35" s="12">
        <f>IFERROR(VLOOKUP(Tabla5[[#This Row],[DETALLE]],[1]!P3EJECUCION[#Data],11,FALSE),0)</f>
        <v>0</v>
      </c>
      <c r="P35" s="12">
        <f>IFERROR(VLOOKUP(Tabla5[[#This Row],[DETALLE]],[1]!P3EJECUCION[#Data],12,FALSE),0)</f>
        <v>0</v>
      </c>
      <c r="Q35" s="12">
        <f>IFERROR(VLOOKUP(Tabla5[[#This Row],[DETALLE]],[1]!P3EJECUCION[#Data],13,FALSE),0)</f>
        <v>0</v>
      </c>
      <c r="R35" s="13">
        <f>SUM(Tabla5[[#This Row],[Enero ]:[Diciembre]])</f>
        <v>7746773.9900000002</v>
      </c>
    </row>
    <row r="36" spans="3:18" ht="15.75" x14ac:dyDescent="0.25">
      <c r="C36" s="11" t="s">
        <v>45</v>
      </c>
      <c r="D36" s="12">
        <f>IFERROR(VLOOKUP(Tabla5[[#This Row],[DETALLE]],[1]!P1PRESUPUESTO[#Data],2,FALSE),0)</f>
        <v>0</v>
      </c>
      <c r="E36" s="12">
        <f>IFERROR(VLOOKUP(Tabla5[[#This Row],[DETALLE]],[1]!P1PRESUPUESTO[#Data],3,FALSE),0)</f>
        <v>0</v>
      </c>
      <c r="F36" s="12">
        <f>IFERROR(VLOOKUP(Tabla5[[#This Row],[DETALLE]],[1]!P3EJECUCION[#All],2,FALSE),0)</f>
        <v>0</v>
      </c>
      <c r="G36" s="12">
        <f>IFERROR(VLOOKUP(Tabla5[[#This Row],[DETALLE]],[1]!P3EJECUCION[#All],3,FALSE),0)</f>
        <v>0</v>
      </c>
      <c r="H36" s="12">
        <f>IFERROR(VLOOKUP(Tabla5[[#This Row],[DETALLE]],[1]!P3EJECUCION[#All],4,FALSE),0)</f>
        <v>0</v>
      </c>
      <c r="I36" s="12">
        <f>IFERROR(VLOOKUP(Tabla5[[#This Row],[DETALLE]],[1]!P3EJECUCION[#All],5,FALSE),0)</f>
        <v>0</v>
      </c>
      <c r="J36" s="12">
        <f>IFERROR(VLOOKUP(Tabla5[[#This Row],[DETALLE]],[1]!P3EJECUCION[#All],6,FALSE),0)</f>
        <v>0</v>
      </c>
      <c r="K36" s="12">
        <f>IFERROR(VLOOKUP(Tabla5[[#This Row],[DETALLE]],[1]!P3EJECUCION[#All],7,FALSE),0)</f>
        <v>0</v>
      </c>
      <c r="L36" s="12">
        <f>IFERROR(VLOOKUP(Tabla5[[#This Row],[DETALLE]],[1]!P3EJECUCION[#All],8,FALSE),0)</f>
        <v>0</v>
      </c>
      <c r="M36" s="12">
        <f>IFERROR(VLOOKUP(Tabla5[[#This Row],[DETALLE]],[1]!P3EJECUCION[#All],9,FALSE),0)</f>
        <v>0</v>
      </c>
      <c r="N36" s="12">
        <f>IFERROR(VLOOKUP(Tabla5[[#This Row],[DETALLE]],[1]!P3EJECUCION[#Data],10,FALSE),0)</f>
        <v>0</v>
      </c>
      <c r="O36" s="12">
        <f>IFERROR(VLOOKUP(Tabla5[[#This Row],[DETALLE]],[1]!P3EJECUCION[#Data],11,FALSE),0)</f>
        <v>0</v>
      </c>
      <c r="P36" s="12">
        <f>IFERROR(VLOOKUP(Tabla5[[#This Row],[DETALLE]],[1]!P3EJECUCION[#Data],12,FALSE),0)</f>
        <v>0</v>
      </c>
      <c r="Q36" s="12">
        <f>IFERROR(VLOOKUP(Tabla5[[#This Row],[DETALLE]],[1]!P3EJECUCION[#Data],13,FALSE),0)</f>
        <v>0</v>
      </c>
      <c r="R36" s="13">
        <f>SUM(Tabla5[[#This Row],[Enero ]:[Diciembre]])</f>
        <v>0</v>
      </c>
    </row>
    <row r="37" spans="3:18" ht="15.75" x14ac:dyDescent="0.25">
      <c r="C37" s="11" t="s">
        <v>46</v>
      </c>
      <c r="D37" s="12">
        <f>IFERROR(VLOOKUP(Tabla5[[#This Row],[DETALLE]],[1]!P1PRESUPUESTO[#Data],2,FALSE),0)</f>
        <v>2676497</v>
      </c>
      <c r="E37" s="12">
        <f>IFERROR(VLOOKUP(Tabla5[[#This Row],[DETALLE]],[1]!P1PRESUPUESTO[#Data],3,FALSE),0)</f>
        <v>27653997</v>
      </c>
      <c r="F37" s="12">
        <f>IFERROR(VLOOKUP(Tabla5[[#This Row],[DETALLE]],[1]!P3EJECUCION[#All],2,FALSE),0)</f>
        <v>0</v>
      </c>
      <c r="G37" s="12">
        <f>IFERROR(VLOOKUP(Tabla5[[#This Row],[DETALLE]],[1]!P3EJECUCION[#All],3,FALSE),0)</f>
        <v>75653.929999999993</v>
      </c>
      <c r="H37" s="12">
        <f>IFERROR(VLOOKUP(Tabla5[[#This Row],[DETALLE]],[1]!P3EJECUCION[#All],4,FALSE),0)</f>
        <v>254898.81</v>
      </c>
      <c r="I37" s="12">
        <f>IFERROR(VLOOKUP(Tabla5[[#This Row],[DETALLE]],[1]!P3EJECUCION[#All],5,FALSE),0)</f>
        <v>102660</v>
      </c>
      <c r="J37" s="12">
        <f>IFERROR(VLOOKUP(Tabla5[[#This Row],[DETALLE]],[1]!P3EJECUCION[#All],6,FALSE),0)</f>
        <v>24399.94</v>
      </c>
      <c r="K37" s="12">
        <f>IFERROR(VLOOKUP(Tabla5[[#This Row],[DETALLE]],[1]!P3EJECUCION[#All],7,FALSE),0)</f>
        <v>149490.23000000001</v>
      </c>
      <c r="L37" s="12">
        <f>IFERROR(VLOOKUP(Tabla5[[#This Row],[DETALLE]],[1]!P3EJECUCION[#All],8,FALSE),0)</f>
        <v>799917.64</v>
      </c>
      <c r="M37" s="12">
        <f>IFERROR(VLOOKUP(Tabla5[[#This Row],[DETALLE]],[1]!P3EJECUCION[#All],9,FALSE),0)</f>
        <v>107472.57</v>
      </c>
      <c r="N37" s="12">
        <f>IFERROR(VLOOKUP(Tabla5[[#This Row],[DETALLE]],[1]!P3EJECUCION[#Data],10,FALSE),0)</f>
        <v>0</v>
      </c>
      <c r="O37" s="12">
        <f>IFERROR(VLOOKUP(Tabla5[[#This Row],[DETALLE]],[1]!P3EJECUCION[#Data],11,FALSE),0)</f>
        <v>0</v>
      </c>
      <c r="P37" s="12">
        <f>IFERROR(VLOOKUP(Tabla5[[#This Row],[DETALLE]],[1]!P3EJECUCION[#Data],12,FALSE),0)</f>
        <v>0</v>
      </c>
      <c r="Q37" s="12">
        <f>IFERROR(VLOOKUP(Tabla5[[#This Row],[DETALLE]],[1]!P3EJECUCION[#Data],13,FALSE),0)</f>
        <v>0</v>
      </c>
      <c r="R37" s="13">
        <f>SUM(Tabla5[[#This Row],[Enero ]:[Diciembre]])</f>
        <v>1514493.12</v>
      </c>
    </row>
    <row r="38" spans="3:18" ht="15.75" x14ac:dyDescent="0.25">
      <c r="C38" s="9" t="s">
        <v>47</v>
      </c>
      <c r="D38" s="10">
        <f>D39+D40+D41+D42+D43+D44+D45+D46</f>
        <v>15000000</v>
      </c>
      <c r="E38" s="10">
        <f t="shared" ref="E38:R38" si="4">E39+E40+E41+E42+E43+E44+E45+E46</f>
        <v>21000000</v>
      </c>
      <c r="F38" s="10">
        <f t="shared" si="4"/>
        <v>0</v>
      </c>
      <c r="G38" s="10">
        <f t="shared" si="4"/>
        <v>0</v>
      </c>
      <c r="H38" s="10">
        <f t="shared" si="4"/>
        <v>5544091.6100000003</v>
      </c>
      <c r="I38" s="10">
        <f t="shared" si="4"/>
        <v>830157.95</v>
      </c>
      <c r="J38" s="10">
        <f t="shared" si="4"/>
        <v>1979462.5</v>
      </c>
      <c r="K38" s="10">
        <f t="shared" si="4"/>
        <v>45791.25</v>
      </c>
      <c r="L38" s="10">
        <f t="shared" si="4"/>
        <v>201012.02</v>
      </c>
      <c r="M38" s="10">
        <f t="shared" si="4"/>
        <v>3158473.75</v>
      </c>
      <c r="N38" s="10">
        <f t="shared" si="4"/>
        <v>0</v>
      </c>
      <c r="O38" s="10">
        <f t="shared" si="4"/>
        <v>0</v>
      </c>
      <c r="P38" s="10">
        <f t="shared" si="4"/>
        <v>0</v>
      </c>
      <c r="Q38" s="10">
        <f t="shared" si="4"/>
        <v>0</v>
      </c>
      <c r="R38" s="10">
        <f t="shared" si="4"/>
        <v>11758989.08</v>
      </c>
    </row>
    <row r="39" spans="3:18" ht="15.75" x14ac:dyDescent="0.25">
      <c r="C39" s="11" t="s">
        <v>48</v>
      </c>
      <c r="D39" s="12">
        <f>IFERROR(VLOOKUP(Tabla5[[#This Row],[DETALLE]],[1]!P1PRESUPUESTO[#Data],2,FALSE),0)</f>
        <v>2000000</v>
      </c>
      <c r="E39" s="12">
        <f>IFERROR(VLOOKUP(Tabla5[[#This Row],[DETALLE]],[1]!P1PRESUPUESTO[#Data],3,FALSE),0)</f>
        <v>20000000</v>
      </c>
      <c r="F39" s="12">
        <f>IFERROR(VLOOKUP(Tabla5[[#This Row],[DETALLE]],[1]!P3EJECUCION[#All],2,FALSE),0)</f>
        <v>0</v>
      </c>
      <c r="G39" s="12">
        <f>IFERROR(VLOOKUP(Tabla5[[#This Row],[DETALLE]],[1]!P3EJECUCION[#All],3,FALSE),0)</f>
        <v>0</v>
      </c>
      <c r="H39" s="12">
        <f>IFERROR(VLOOKUP(Tabla5[[#This Row],[DETALLE]],[1]!P3EJECUCION[#All],4,FALSE),0)</f>
        <v>4544091.6100000003</v>
      </c>
      <c r="I39" s="12">
        <f>IFERROR(VLOOKUP(Tabla5[[#This Row],[DETALLE]],[1]!P3EJECUCION[#All],5,FALSE),0)</f>
        <v>830157.95</v>
      </c>
      <c r="J39" s="12">
        <f>IFERROR(VLOOKUP(Tabla5[[#This Row],[DETALLE]],[1]!P3EJECUCION[#All],6,FALSE),0)</f>
        <v>1979462.5</v>
      </c>
      <c r="K39" s="12">
        <f>IFERROR(VLOOKUP(Tabla5[[#This Row],[DETALLE]],[1]!P3EJECUCION[#All],7,FALSE),0)</f>
        <v>45791.25</v>
      </c>
      <c r="L39" s="12">
        <f>IFERROR(VLOOKUP(Tabla5[[#This Row],[DETALLE]],[1]!P3EJECUCION[#All],8,FALSE),0)</f>
        <v>201012.02</v>
      </c>
      <c r="M39" s="12">
        <f>IFERROR(VLOOKUP(Tabla5[[#This Row],[DETALLE]],[1]!P3EJECUCION[#All],9,FALSE),0)</f>
        <v>3158473.75</v>
      </c>
      <c r="N39" s="12">
        <f>IFERROR(VLOOKUP(Tabla5[[#This Row],[DETALLE]],[1]!P3EJECUCION[#Data],10,FALSE),0)</f>
        <v>0</v>
      </c>
      <c r="O39" s="12">
        <f>IFERROR(VLOOKUP(Tabla5[[#This Row],[DETALLE]],[1]!P3EJECUCION[#Data],11,FALSE),0)</f>
        <v>0</v>
      </c>
      <c r="P39" s="12">
        <f>IFERROR(VLOOKUP(Tabla5[[#This Row],[DETALLE]],[1]!P3EJECUCION[#Data],12,FALSE),0)</f>
        <v>0</v>
      </c>
      <c r="Q39" s="12">
        <f>IFERROR(VLOOKUP(Tabla5[[#This Row],[DETALLE]],[1]!P3EJECUCION[#Data],13,FALSE),0)</f>
        <v>0</v>
      </c>
      <c r="R39" s="13">
        <f>SUM(Tabla5[[#This Row],[Enero ]:[Diciembre]])</f>
        <v>10758989.08</v>
      </c>
    </row>
    <row r="40" spans="3:18" ht="15.75" x14ac:dyDescent="0.25">
      <c r="C40" s="11" t="s">
        <v>49</v>
      </c>
      <c r="D40" s="12">
        <f>IFERROR(VLOOKUP(Tabla5[[#This Row],[DETALLE]],[1]!P1PRESUPUESTO[#Data],2,FALSE),0)</f>
        <v>0</v>
      </c>
      <c r="E40" s="12">
        <f>IFERROR(VLOOKUP(Tabla5[[#This Row],[DETALLE]],[1]!P1PRESUPUESTO[#Data],3,FALSE),0)</f>
        <v>0</v>
      </c>
      <c r="F40" s="12">
        <f>IFERROR(VLOOKUP(Tabla5[[#This Row],[DETALLE]],[1]!P3EJECUCION[#All],2,FALSE),0)</f>
        <v>0</v>
      </c>
      <c r="G40" s="12">
        <f>IFERROR(VLOOKUP(Tabla5[[#This Row],[DETALLE]],[1]!P3EJECUCION[#All],3,FALSE),0)</f>
        <v>0</v>
      </c>
      <c r="H40" s="12">
        <f>IFERROR(VLOOKUP(Tabla5[[#This Row],[DETALLE]],[1]!P3EJECUCION[#All],4,FALSE),0)</f>
        <v>0</v>
      </c>
      <c r="I40" s="12">
        <f>IFERROR(VLOOKUP(Tabla5[[#This Row],[DETALLE]],[1]!P3EJECUCION[#All],5,FALSE),0)</f>
        <v>0</v>
      </c>
      <c r="J40" s="12">
        <f>IFERROR(VLOOKUP(Tabla5[[#This Row],[DETALLE]],[1]!P3EJECUCION[#All],6,FALSE),0)</f>
        <v>0</v>
      </c>
      <c r="K40" s="12">
        <f>IFERROR(VLOOKUP(Tabla5[[#This Row],[DETALLE]],[1]!P3EJECUCION[#All],7,FALSE),0)</f>
        <v>0</v>
      </c>
      <c r="L40" s="12">
        <f>IFERROR(VLOOKUP(Tabla5[[#This Row],[DETALLE]],[1]!P3EJECUCION[#All],8,FALSE),0)</f>
        <v>0</v>
      </c>
      <c r="M40" s="12">
        <f>IFERROR(VLOOKUP(Tabla5[[#This Row],[DETALLE]],[1]!P3EJECUCION[#All],9,FALSE),0)</f>
        <v>0</v>
      </c>
      <c r="N40" s="12">
        <f>IFERROR(VLOOKUP(Tabla5[[#This Row],[DETALLE]],[1]!P3EJECUCION[#Data],10,FALSE),0)</f>
        <v>0</v>
      </c>
      <c r="O40" s="12">
        <f>IFERROR(VLOOKUP(Tabla5[[#This Row],[DETALLE]],[1]!P3EJECUCION[#Data],11,FALSE),0)</f>
        <v>0</v>
      </c>
      <c r="P40" s="12">
        <f>IFERROR(VLOOKUP(Tabla5[[#This Row],[DETALLE]],[1]!P3EJECUCION[#Data],12,FALSE),0)</f>
        <v>0</v>
      </c>
      <c r="Q40" s="12">
        <f>IFERROR(VLOOKUP(Tabla5[[#This Row],[DETALLE]],[1]!P3EJECUCION[#Data],13,FALSE),0)</f>
        <v>0</v>
      </c>
      <c r="R40" s="13">
        <f>SUM(Tabla5[[#This Row],[Enero ]:[Diciembre]])</f>
        <v>0</v>
      </c>
    </row>
    <row r="41" spans="3:18" ht="15.75" x14ac:dyDescent="0.25">
      <c r="C41" s="11" t="s">
        <v>50</v>
      </c>
      <c r="D41" s="12">
        <f>IFERROR(VLOOKUP(Tabla5[[#This Row],[DETALLE]],[1]!P1PRESUPUESTO[#Data],2,FALSE),0)</f>
        <v>0</v>
      </c>
      <c r="E41" s="12">
        <f>IFERROR(VLOOKUP(Tabla5[[#This Row],[DETALLE]],[1]!P1PRESUPUESTO[#Data],3,FALSE),0)</f>
        <v>0</v>
      </c>
      <c r="F41" s="12">
        <f>IFERROR(VLOOKUP(Tabla5[[#This Row],[DETALLE]],[1]!P3EJECUCION[#All],2,FALSE),0)</f>
        <v>0</v>
      </c>
      <c r="G41" s="12">
        <f>IFERROR(VLOOKUP(Tabla5[[#This Row],[DETALLE]],[1]!P3EJECUCION[#All],3,FALSE),0)</f>
        <v>0</v>
      </c>
      <c r="H41" s="12">
        <f>IFERROR(VLOOKUP(Tabla5[[#This Row],[DETALLE]],[1]!P3EJECUCION[#All],4,FALSE),0)</f>
        <v>0</v>
      </c>
      <c r="I41" s="12">
        <f>IFERROR(VLOOKUP(Tabla5[[#This Row],[DETALLE]],[1]!P3EJECUCION[#All],5,FALSE),0)</f>
        <v>0</v>
      </c>
      <c r="J41" s="12">
        <f>IFERROR(VLOOKUP(Tabla5[[#This Row],[DETALLE]],[1]!P3EJECUCION[#All],6,FALSE),0)</f>
        <v>0</v>
      </c>
      <c r="K41" s="12">
        <f>IFERROR(VLOOKUP(Tabla5[[#This Row],[DETALLE]],[1]!P3EJECUCION[#All],7,FALSE),0)</f>
        <v>0</v>
      </c>
      <c r="L41" s="12">
        <f>IFERROR(VLOOKUP(Tabla5[[#This Row],[DETALLE]],[1]!P3EJECUCION[#All],8,FALSE),0)</f>
        <v>0</v>
      </c>
      <c r="M41" s="12">
        <f>IFERROR(VLOOKUP(Tabla5[[#This Row],[DETALLE]],[1]!P3EJECUCION[#All],9,FALSE),0)</f>
        <v>0</v>
      </c>
      <c r="N41" s="12">
        <f>IFERROR(VLOOKUP(Tabla5[[#This Row],[DETALLE]],[1]!P3EJECUCION[#Data],10,FALSE),0)</f>
        <v>0</v>
      </c>
      <c r="O41" s="12">
        <f>IFERROR(VLOOKUP(Tabla5[[#This Row],[DETALLE]],[1]!P3EJECUCION[#Data],11,FALSE),0)</f>
        <v>0</v>
      </c>
      <c r="P41" s="12">
        <f>IFERROR(VLOOKUP(Tabla5[[#This Row],[DETALLE]],[1]!P3EJECUCION[#Data],12,FALSE),0)</f>
        <v>0</v>
      </c>
      <c r="Q41" s="12">
        <f>IFERROR(VLOOKUP(Tabla5[[#This Row],[DETALLE]],[1]!P3EJECUCION[#Data],13,FALSE),0)</f>
        <v>0</v>
      </c>
      <c r="R41" s="13">
        <f>SUM(Tabla5[[#This Row],[Enero ]:[Diciembre]])</f>
        <v>0</v>
      </c>
    </row>
    <row r="42" spans="3:18" ht="15.75" x14ac:dyDescent="0.25">
      <c r="C42" s="11" t="s">
        <v>51</v>
      </c>
      <c r="D42" s="12">
        <f>IFERROR(VLOOKUP(Tabla5[[#This Row],[DETALLE]],[1]!P1PRESUPUESTO[#Data],2,FALSE),0)</f>
        <v>0</v>
      </c>
      <c r="E42" s="12">
        <f>IFERROR(VLOOKUP(Tabla5[[#This Row],[DETALLE]],[1]!P1PRESUPUESTO[#Data],3,FALSE),0)</f>
        <v>0</v>
      </c>
      <c r="F42" s="12">
        <f>IFERROR(VLOOKUP(Tabla5[[#This Row],[DETALLE]],[1]!P3EJECUCION[#All],2,FALSE),0)</f>
        <v>0</v>
      </c>
      <c r="G42" s="12">
        <f>IFERROR(VLOOKUP(Tabla5[[#This Row],[DETALLE]],[1]!P3EJECUCION[#All],3,FALSE),0)</f>
        <v>0</v>
      </c>
      <c r="H42" s="12">
        <f>IFERROR(VLOOKUP(Tabla5[[#This Row],[DETALLE]],[1]!P3EJECUCION[#All],4,FALSE),0)</f>
        <v>0</v>
      </c>
      <c r="I42" s="12">
        <f>IFERROR(VLOOKUP(Tabla5[[#This Row],[DETALLE]],[1]!P3EJECUCION[#All],5,FALSE),0)</f>
        <v>0</v>
      </c>
      <c r="J42" s="12">
        <f>IFERROR(VLOOKUP(Tabla5[[#This Row],[DETALLE]],[1]!P3EJECUCION[#All],6,FALSE),0)</f>
        <v>0</v>
      </c>
      <c r="K42" s="12">
        <f>IFERROR(VLOOKUP(Tabla5[[#This Row],[DETALLE]],[1]!P3EJECUCION[#All],7,FALSE),0)</f>
        <v>0</v>
      </c>
      <c r="L42" s="12">
        <f>IFERROR(VLOOKUP(Tabla5[[#This Row],[DETALLE]],[1]!P3EJECUCION[#All],8,FALSE),0)</f>
        <v>0</v>
      </c>
      <c r="M42" s="12">
        <f>IFERROR(VLOOKUP(Tabla5[[#This Row],[DETALLE]],[1]!P3EJECUCION[#All],9,FALSE),0)</f>
        <v>0</v>
      </c>
      <c r="N42" s="12">
        <f>IFERROR(VLOOKUP(Tabla5[[#This Row],[DETALLE]],[1]!P3EJECUCION[#Data],10,FALSE),0)</f>
        <v>0</v>
      </c>
      <c r="O42" s="12">
        <f>IFERROR(VLOOKUP(Tabla5[[#This Row],[DETALLE]],[1]!P3EJECUCION[#Data],11,FALSE),0)</f>
        <v>0</v>
      </c>
      <c r="P42" s="12">
        <f>IFERROR(VLOOKUP(Tabla5[[#This Row],[DETALLE]],[1]!P3EJECUCION[#Data],12,FALSE),0)</f>
        <v>0</v>
      </c>
      <c r="Q42" s="12">
        <f>IFERROR(VLOOKUP(Tabla5[[#This Row],[DETALLE]],[1]!P3EJECUCION[#Data],13,FALSE),0)</f>
        <v>0</v>
      </c>
      <c r="R42" s="13">
        <f>SUM(Tabla5[[#This Row],[Enero ]:[Diciembre]])</f>
        <v>0</v>
      </c>
    </row>
    <row r="43" spans="3:18" ht="15.75" x14ac:dyDescent="0.25">
      <c r="C43" s="11" t="s">
        <v>52</v>
      </c>
      <c r="D43" s="12">
        <f>IFERROR(VLOOKUP(Tabla5[[#This Row],[DETALLE]],[1]!P1PRESUPUESTO[#Data],2,FALSE),0)</f>
        <v>0</v>
      </c>
      <c r="E43" s="12">
        <f>IFERROR(VLOOKUP(Tabla5[[#This Row],[DETALLE]],[1]!P1PRESUPUESTO[#Data],3,FALSE),0)</f>
        <v>0</v>
      </c>
      <c r="F43" s="12">
        <f>IFERROR(VLOOKUP(Tabla5[[#This Row],[DETALLE]],[1]!P3EJECUCION[#All],2,FALSE),0)</f>
        <v>0</v>
      </c>
      <c r="G43" s="12">
        <f>IFERROR(VLOOKUP(Tabla5[[#This Row],[DETALLE]],[1]!P3EJECUCION[#All],3,FALSE),0)</f>
        <v>0</v>
      </c>
      <c r="H43" s="12">
        <f>IFERROR(VLOOKUP(Tabla5[[#This Row],[DETALLE]],[1]!P3EJECUCION[#All],4,FALSE),0)</f>
        <v>0</v>
      </c>
      <c r="I43" s="12">
        <f>IFERROR(VLOOKUP(Tabla5[[#This Row],[DETALLE]],[1]!P3EJECUCION[#All],5,FALSE),0)</f>
        <v>0</v>
      </c>
      <c r="J43" s="12">
        <f>IFERROR(VLOOKUP(Tabla5[[#This Row],[DETALLE]],[1]!P3EJECUCION[#All],6,FALSE),0)</f>
        <v>0</v>
      </c>
      <c r="K43" s="12">
        <f>IFERROR(VLOOKUP(Tabla5[[#This Row],[DETALLE]],[1]!P3EJECUCION[#All],7,FALSE),0)</f>
        <v>0</v>
      </c>
      <c r="L43" s="12">
        <f>IFERROR(VLOOKUP(Tabla5[[#This Row],[DETALLE]],[1]!P3EJECUCION[#All],8,FALSE),0)</f>
        <v>0</v>
      </c>
      <c r="M43" s="12">
        <f>IFERROR(VLOOKUP(Tabla5[[#This Row],[DETALLE]],[1]!P3EJECUCION[#All],9,FALSE),0)</f>
        <v>0</v>
      </c>
      <c r="N43" s="12">
        <f>IFERROR(VLOOKUP(Tabla5[[#This Row],[DETALLE]],[1]!P3EJECUCION[#Data],10,FALSE),0)</f>
        <v>0</v>
      </c>
      <c r="O43" s="12">
        <f>IFERROR(VLOOKUP(Tabla5[[#This Row],[DETALLE]],[1]!P3EJECUCION[#Data],11,FALSE),0)</f>
        <v>0</v>
      </c>
      <c r="P43" s="12">
        <f>IFERROR(VLOOKUP(Tabla5[[#This Row],[DETALLE]],[1]!P3EJECUCION[#Data],12,FALSE),0)</f>
        <v>0</v>
      </c>
      <c r="Q43" s="12">
        <f>IFERROR(VLOOKUP(Tabla5[[#This Row],[DETALLE]],[1]!P3EJECUCION[#Data],13,FALSE),0)</f>
        <v>0</v>
      </c>
      <c r="R43" s="13">
        <f>SUM(Tabla5[[#This Row],[Enero ]:[Diciembre]])</f>
        <v>0</v>
      </c>
    </row>
    <row r="44" spans="3:18" ht="15.75" x14ac:dyDescent="0.25">
      <c r="C44" s="11" t="s">
        <v>53</v>
      </c>
      <c r="D44" s="12">
        <f>IFERROR(VLOOKUP(Tabla5[[#This Row],[DETALLE]],[1]!P1PRESUPUESTO[#Data],2,FALSE),0)</f>
        <v>0</v>
      </c>
      <c r="E44" s="12">
        <f>IFERROR(VLOOKUP(Tabla5[[#This Row],[DETALLE]],[1]!P1PRESUPUESTO[#Data],3,FALSE),0)</f>
        <v>0</v>
      </c>
      <c r="F44" s="12">
        <f>IFERROR(VLOOKUP(Tabla5[[#This Row],[DETALLE]],[1]!P3EJECUCION[#All],2,FALSE),0)</f>
        <v>0</v>
      </c>
      <c r="G44" s="12">
        <f>IFERROR(VLOOKUP(Tabla5[[#This Row],[DETALLE]],[1]!P3EJECUCION[#All],3,FALSE),0)</f>
        <v>0</v>
      </c>
      <c r="H44" s="12">
        <f>IFERROR(VLOOKUP(Tabla5[[#This Row],[DETALLE]],[1]!P3EJECUCION[#All],4,FALSE),0)</f>
        <v>0</v>
      </c>
      <c r="I44" s="12">
        <f>IFERROR(VLOOKUP(Tabla5[[#This Row],[DETALLE]],[1]!P3EJECUCION[#All],5,FALSE),0)</f>
        <v>0</v>
      </c>
      <c r="J44" s="12">
        <f>IFERROR(VLOOKUP(Tabla5[[#This Row],[DETALLE]],[1]!P3EJECUCION[#All],6,FALSE),0)</f>
        <v>0</v>
      </c>
      <c r="K44" s="12">
        <f>IFERROR(VLOOKUP(Tabla5[[#This Row],[DETALLE]],[1]!P3EJECUCION[#All],7,FALSE),0)</f>
        <v>0</v>
      </c>
      <c r="L44" s="12">
        <f>IFERROR(VLOOKUP(Tabla5[[#This Row],[DETALLE]],[1]!P3EJECUCION[#All],8,FALSE),0)</f>
        <v>0</v>
      </c>
      <c r="M44" s="12">
        <f>IFERROR(VLOOKUP(Tabla5[[#This Row],[DETALLE]],[1]!P3EJECUCION[#All],9,FALSE),0)</f>
        <v>0</v>
      </c>
      <c r="N44" s="12">
        <f>IFERROR(VLOOKUP(Tabla5[[#This Row],[DETALLE]],[1]!P3EJECUCION[#Data],10,FALSE),0)</f>
        <v>0</v>
      </c>
      <c r="O44" s="12">
        <f>IFERROR(VLOOKUP(Tabla5[[#This Row],[DETALLE]],[1]!P3EJECUCION[#Data],11,FALSE),0)</f>
        <v>0</v>
      </c>
      <c r="P44" s="12">
        <f>IFERROR(VLOOKUP(Tabla5[[#This Row],[DETALLE]],[1]!P3EJECUCION[#Data],12,FALSE),0)</f>
        <v>0</v>
      </c>
      <c r="Q44" s="12">
        <f>IFERROR(VLOOKUP(Tabla5[[#This Row],[DETALLE]],[1]!P3EJECUCION[#Data],13,FALSE),0)</f>
        <v>0</v>
      </c>
      <c r="R44" s="13">
        <f>SUM(Tabla5[[#This Row],[Enero ]:[Diciembre]])</f>
        <v>0</v>
      </c>
    </row>
    <row r="45" spans="3:18" ht="15.75" x14ac:dyDescent="0.25">
      <c r="C45" s="11" t="s">
        <v>54</v>
      </c>
      <c r="D45" s="12">
        <f>IFERROR(VLOOKUP(Tabla5[[#This Row],[DETALLE]],[1]!P1PRESUPUESTO[#Data],2,FALSE),0)</f>
        <v>1000000</v>
      </c>
      <c r="E45" s="12">
        <f>IFERROR(VLOOKUP(Tabla5[[#This Row],[DETALLE]],[1]!P1PRESUPUESTO[#Data],3,FALSE),0)</f>
        <v>1000000</v>
      </c>
      <c r="F45" s="12">
        <f>IFERROR(VLOOKUP(Tabla5[[#This Row],[DETALLE]],[1]!P3EJECUCION[#All],2,FALSE),0)</f>
        <v>0</v>
      </c>
      <c r="G45" s="12">
        <f>IFERROR(VLOOKUP(Tabla5[[#This Row],[DETALLE]],[1]!P3EJECUCION[#All],3,FALSE),0)</f>
        <v>0</v>
      </c>
      <c r="H45" s="12">
        <f>IFERROR(VLOOKUP(Tabla5[[#This Row],[DETALLE]],[1]!P3EJECUCION[#All],4,FALSE),0)</f>
        <v>1000000</v>
      </c>
      <c r="I45" s="12">
        <f>IFERROR(VLOOKUP(Tabla5[[#This Row],[DETALLE]],[1]!P3EJECUCION[#All],5,FALSE),0)</f>
        <v>0</v>
      </c>
      <c r="J45" s="12">
        <f>IFERROR(VLOOKUP(Tabla5[[#This Row],[DETALLE]],[1]!P3EJECUCION[#All],6,FALSE),0)</f>
        <v>0</v>
      </c>
      <c r="K45" s="12">
        <f>IFERROR(VLOOKUP(Tabla5[[#This Row],[DETALLE]],[1]!P3EJECUCION[#All],7,FALSE),0)</f>
        <v>0</v>
      </c>
      <c r="L45" s="12">
        <f>IFERROR(VLOOKUP(Tabla5[[#This Row],[DETALLE]],[1]!P3EJECUCION[#All],8,FALSE),0)</f>
        <v>0</v>
      </c>
      <c r="M45" s="12">
        <f>IFERROR(VLOOKUP(Tabla5[[#This Row],[DETALLE]],[1]!P3EJECUCION[#All],9,FALSE),0)</f>
        <v>0</v>
      </c>
      <c r="N45" s="12">
        <f>IFERROR(VLOOKUP(Tabla5[[#This Row],[DETALLE]],[1]!P3EJECUCION[#Data],10,FALSE),0)</f>
        <v>0</v>
      </c>
      <c r="O45" s="12">
        <f>IFERROR(VLOOKUP(Tabla5[[#This Row],[DETALLE]],[1]!P3EJECUCION[#Data],11,FALSE),0)</f>
        <v>0</v>
      </c>
      <c r="P45" s="12">
        <f>IFERROR(VLOOKUP(Tabla5[[#This Row],[DETALLE]],[1]!P3EJECUCION[#Data],12,FALSE),0)</f>
        <v>0</v>
      </c>
      <c r="Q45" s="12">
        <f>IFERROR(VLOOKUP(Tabla5[[#This Row],[DETALLE]],[1]!P3EJECUCION[#Data],13,FALSE),0)</f>
        <v>0</v>
      </c>
      <c r="R45" s="13">
        <f>SUM(Tabla5[[#This Row],[Enero ]:[Diciembre]])</f>
        <v>1000000</v>
      </c>
    </row>
    <row r="46" spans="3:18" ht="15.75" x14ac:dyDescent="0.25">
      <c r="C46" s="11" t="s">
        <v>55</v>
      </c>
      <c r="D46" s="12">
        <f>IFERROR(VLOOKUP(Tabla5[[#This Row],[DETALLE]],[1]!P1PRESUPUESTO[#Data],2,FALSE),0)</f>
        <v>12000000</v>
      </c>
      <c r="E46" s="12">
        <f>IFERROR(VLOOKUP(Tabla5[[#This Row],[DETALLE]],[1]!P1PRESUPUESTO[#Data],3,FALSE),0)</f>
        <v>0</v>
      </c>
      <c r="F46" s="12">
        <f>IFERROR(VLOOKUP(Tabla5[[#This Row],[DETALLE]],[1]!P3EJECUCION[#All],2,FALSE),0)</f>
        <v>0</v>
      </c>
      <c r="G46" s="12">
        <f>IFERROR(VLOOKUP(Tabla5[[#This Row],[DETALLE]],[1]!P3EJECUCION[#All],3,FALSE),0)</f>
        <v>0</v>
      </c>
      <c r="H46" s="12">
        <f>IFERROR(VLOOKUP(Tabla5[[#This Row],[DETALLE]],[1]!P3EJECUCION[#All],4,FALSE),0)</f>
        <v>0</v>
      </c>
      <c r="I46" s="12">
        <f>IFERROR(VLOOKUP(Tabla5[[#This Row],[DETALLE]],[1]!P3EJECUCION[#All],5,FALSE),0)</f>
        <v>0</v>
      </c>
      <c r="J46" s="12">
        <f>IFERROR(VLOOKUP(Tabla5[[#This Row],[DETALLE]],[1]!P3EJECUCION[#All],6,FALSE),0)</f>
        <v>0</v>
      </c>
      <c r="K46" s="12">
        <f>IFERROR(VLOOKUP(Tabla5[[#This Row],[DETALLE]],[1]!P3EJECUCION[#All],7,FALSE),0)</f>
        <v>0</v>
      </c>
      <c r="L46" s="12">
        <f>IFERROR(VLOOKUP(Tabla5[[#This Row],[DETALLE]],[1]!P3EJECUCION[#All],8,FALSE),0)</f>
        <v>0</v>
      </c>
      <c r="M46" s="12">
        <f>IFERROR(VLOOKUP(Tabla5[[#This Row],[DETALLE]],[1]!P3EJECUCION[#All],9,FALSE),0)</f>
        <v>0</v>
      </c>
      <c r="N46" s="12">
        <f>IFERROR(VLOOKUP(Tabla5[[#This Row],[DETALLE]],[1]!P3EJECUCION[#Data],10,FALSE),0)</f>
        <v>0</v>
      </c>
      <c r="O46" s="12">
        <f>IFERROR(VLOOKUP(Tabla5[[#This Row],[DETALLE]],[1]!P3EJECUCION[#Data],11,FALSE),0)</f>
        <v>0</v>
      </c>
      <c r="P46" s="12">
        <f>IFERROR(VLOOKUP(Tabla5[[#This Row],[DETALLE]],[1]!P3EJECUCION[#Data],12,FALSE),0)</f>
        <v>0</v>
      </c>
      <c r="Q46" s="12">
        <f>IFERROR(VLOOKUP(Tabla5[[#This Row],[DETALLE]],[1]!P3EJECUCION[#Data],13,FALSE),0)</f>
        <v>0</v>
      </c>
      <c r="R46" s="13">
        <f>SUM(Tabla5[[#This Row],[Enero ]:[Diciembre]])</f>
        <v>0</v>
      </c>
    </row>
    <row r="47" spans="3:18" ht="15.75" x14ac:dyDescent="0.25">
      <c r="C47" s="9" t="s">
        <v>56</v>
      </c>
      <c r="D47" s="10">
        <f>D48+D49+D50+D51+D52+D53</f>
        <v>0</v>
      </c>
      <c r="E47" s="10">
        <f t="shared" ref="E47:R47" si="5">E48+E49+E50+E51+E52+E53</f>
        <v>0</v>
      </c>
      <c r="F47" s="10">
        <f t="shared" si="5"/>
        <v>0</v>
      </c>
      <c r="G47" s="10">
        <f t="shared" si="5"/>
        <v>0</v>
      </c>
      <c r="H47" s="10">
        <f t="shared" si="5"/>
        <v>0</v>
      </c>
      <c r="I47" s="10">
        <f t="shared" si="5"/>
        <v>0</v>
      </c>
      <c r="J47" s="12">
        <f>IFERROR(VLOOKUP(Tabla5[[#This Row],[DETALLE]],[1]!P3EJECUCION[#All],6,FALSE),0)</f>
        <v>0</v>
      </c>
      <c r="K47" s="10">
        <f t="shared" si="5"/>
        <v>0</v>
      </c>
      <c r="L47" s="10">
        <f t="shared" si="5"/>
        <v>0</v>
      </c>
      <c r="M47" s="10">
        <f t="shared" si="5"/>
        <v>0</v>
      </c>
      <c r="N47" s="10">
        <f t="shared" si="5"/>
        <v>0</v>
      </c>
      <c r="O47" s="10">
        <f t="shared" si="5"/>
        <v>0</v>
      </c>
      <c r="P47" s="10">
        <f t="shared" si="5"/>
        <v>0</v>
      </c>
      <c r="Q47" s="10">
        <f t="shared" si="5"/>
        <v>0</v>
      </c>
      <c r="R47" s="10">
        <f t="shared" si="5"/>
        <v>0</v>
      </c>
    </row>
    <row r="48" spans="3:18" ht="15.75" x14ac:dyDescent="0.25">
      <c r="C48" s="11" t="s">
        <v>57</v>
      </c>
      <c r="D48" s="12">
        <f>IFERROR(VLOOKUP(Tabla5[[#This Row],[DETALLE]],[1]!P1PRESUPUESTO[#Data],2,FALSE),0)</f>
        <v>0</v>
      </c>
      <c r="E48" s="12">
        <f>IFERROR(VLOOKUP(Tabla5[[#This Row],[DETALLE]],[1]!P1PRESUPUESTO[#Data],3,FALSE),0)</f>
        <v>0</v>
      </c>
      <c r="F48" s="12">
        <f>IFERROR(VLOOKUP(Tabla5[[#This Row],[DETALLE]],[1]!P3EJECUCION[#All],2,FALSE),0)</f>
        <v>0</v>
      </c>
      <c r="G48" s="12">
        <f>IFERROR(VLOOKUP(Tabla5[[#This Row],[DETALLE]],[1]!P3EJECUCION[#All],3,FALSE),0)</f>
        <v>0</v>
      </c>
      <c r="H48" s="12">
        <f>IFERROR(VLOOKUP(Tabla5[[#This Row],[DETALLE]],[1]!P3EJECUCION[#All],4,FALSE),0)</f>
        <v>0</v>
      </c>
      <c r="I48" s="12">
        <f>IFERROR(VLOOKUP(Tabla5[[#This Row],[DETALLE]],[1]!P3EJECUCION[#All],5,FALSE),0)</f>
        <v>0</v>
      </c>
      <c r="J48" s="12">
        <f>IFERROR(VLOOKUP(Tabla5[[#This Row],[DETALLE]],[1]!P3EJECUCION[#All],6,FALSE),0)</f>
        <v>0</v>
      </c>
      <c r="K48" s="12">
        <f>IFERROR(VLOOKUP(Tabla5[[#This Row],[DETALLE]],[1]!P3EJECUCION[#All],7,FALSE),0)</f>
        <v>0</v>
      </c>
      <c r="L48" s="12">
        <f>IFERROR(VLOOKUP(Tabla5[[#This Row],[DETALLE]],[1]!P3EJECUCION[#All],8,FALSE),0)</f>
        <v>0</v>
      </c>
      <c r="M48" s="12">
        <f>IFERROR(VLOOKUP(Tabla5[[#This Row],[DETALLE]],[1]!P3EJECUCION[#All],9,FALSE),0)</f>
        <v>0</v>
      </c>
      <c r="N48" s="12">
        <f>IFERROR(VLOOKUP(Tabla5[[#This Row],[DETALLE]],[1]!P3EJECUCION[#Data],10,FALSE),0)</f>
        <v>0</v>
      </c>
      <c r="O48" s="12">
        <f>IFERROR(VLOOKUP(Tabla5[[#This Row],[DETALLE]],[1]!P3EJECUCION[#Data],11,FALSE),0)</f>
        <v>0</v>
      </c>
      <c r="P48" s="12">
        <f>IFERROR(VLOOKUP(Tabla5[[#This Row],[DETALLE]],[1]!P3EJECUCION[#Data],12,FALSE),0)</f>
        <v>0</v>
      </c>
      <c r="Q48" s="12">
        <f>IFERROR(VLOOKUP(Tabla5[[#This Row],[DETALLE]],[1]!P3EJECUCION[#Data],13,FALSE),0)</f>
        <v>0</v>
      </c>
      <c r="R48" s="13">
        <f>SUM(Tabla5[[#This Row],[Enero ]:[Diciembre]])</f>
        <v>0</v>
      </c>
    </row>
    <row r="49" spans="3:18" ht="15.75" x14ac:dyDescent="0.25">
      <c r="C49" s="11" t="s">
        <v>58</v>
      </c>
      <c r="D49" s="12">
        <f>IFERROR(VLOOKUP(Tabla5[[#This Row],[DETALLE]],[1]!P1PRESUPUESTO[#Data],2,FALSE),0)</f>
        <v>0</v>
      </c>
      <c r="E49" s="12">
        <f>IFERROR(VLOOKUP(Tabla5[[#This Row],[DETALLE]],[1]!P1PRESUPUESTO[#Data],3,FALSE),0)</f>
        <v>0</v>
      </c>
      <c r="F49" s="12">
        <f>IFERROR(VLOOKUP(Tabla5[[#This Row],[DETALLE]],[1]!P3EJECUCION[#All],2,FALSE),0)</f>
        <v>0</v>
      </c>
      <c r="G49" s="12">
        <f>IFERROR(VLOOKUP(Tabla5[[#This Row],[DETALLE]],[1]!P3EJECUCION[#All],3,FALSE),0)</f>
        <v>0</v>
      </c>
      <c r="H49" s="12">
        <f>IFERROR(VLOOKUP(Tabla5[[#This Row],[DETALLE]],[1]!P3EJECUCION[#All],4,FALSE),0)</f>
        <v>0</v>
      </c>
      <c r="I49" s="12">
        <f>IFERROR(VLOOKUP(Tabla5[[#This Row],[DETALLE]],[1]!P3EJECUCION[#All],5,FALSE),0)</f>
        <v>0</v>
      </c>
      <c r="J49" s="12">
        <f>IFERROR(VLOOKUP(Tabla5[[#This Row],[DETALLE]],[1]!P3EJECUCION[#All],6,FALSE),0)</f>
        <v>0</v>
      </c>
      <c r="K49" s="12">
        <f>IFERROR(VLOOKUP(Tabla5[[#This Row],[DETALLE]],[1]!P3EJECUCION[#All],7,FALSE),0)</f>
        <v>0</v>
      </c>
      <c r="L49" s="12">
        <f>IFERROR(VLOOKUP(Tabla5[[#This Row],[DETALLE]],[1]!P3EJECUCION[#All],8,FALSE),0)</f>
        <v>0</v>
      </c>
      <c r="M49" s="12">
        <f>IFERROR(VLOOKUP(Tabla5[[#This Row],[DETALLE]],[1]!P3EJECUCION[#All],9,FALSE),0)</f>
        <v>0</v>
      </c>
      <c r="N49" s="12">
        <f>IFERROR(VLOOKUP(Tabla5[[#This Row],[DETALLE]],[1]!P3EJECUCION[#Data],10,FALSE),0)</f>
        <v>0</v>
      </c>
      <c r="O49" s="12">
        <f>IFERROR(VLOOKUP(Tabla5[[#This Row],[DETALLE]],[1]!P3EJECUCION[#Data],11,FALSE),0)</f>
        <v>0</v>
      </c>
      <c r="P49" s="12">
        <f>IFERROR(VLOOKUP(Tabla5[[#This Row],[DETALLE]],[1]!P3EJECUCION[#Data],12,FALSE),0)</f>
        <v>0</v>
      </c>
      <c r="Q49" s="12">
        <f>IFERROR(VLOOKUP(Tabla5[[#This Row],[DETALLE]],[1]!P3EJECUCION[#Data],13,FALSE),0)</f>
        <v>0</v>
      </c>
      <c r="R49" s="13">
        <f>SUM(Tabla5[[#This Row],[Enero ]:[Diciembre]])</f>
        <v>0</v>
      </c>
    </row>
    <row r="50" spans="3:18" ht="15.75" x14ac:dyDescent="0.25">
      <c r="C50" s="11" t="s">
        <v>59</v>
      </c>
      <c r="D50" s="12">
        <f>IFERROR(VLOOKUP(Tabla5[[#This Row],[DETALLE]],[1]!P1PRESUPUESTO[#Data],2,FALSE),0)</f>
        <v>0</v>
      </c>
      <c r="E50" s="12">
        <f>IFERROR(VLOOKUP(Tabla5[[#This Row],[DETALLE]],[1]!P1PRESUPUESTO[#Data],3,FALSE),0)</f>
        <v>0</v>
      </c>
      <c r="F50" s="12">
        <f>IFERROR(VLOOKUP(Tabla5[[#This Row],[DETALLE]],[1]!P3EJECUCION[#All],2,FALSE),0)</f>
        <v>0</v>
      </c>
      <c r="G50" s="12">
        <f>IFERROR(VLOOKUP(Tabla5[[#This Row],[DETALLE]],[1]!P3EJECUCION[#All],3,FALSE),0)</f>
        <v>0</v>
      </c>
      <c r="H50" s="12">
        <f>IFERROR(VLOOKUP(Tabla5[[#This Row],[DETALLE]],[1]!P3EJECUCION[#All],4,FALSE),0)</f>
        <v>0</v>
      </c>
      <c r="I50" s="12">
        <f>IFERROR(VLOOKUP(Tabla5[[#This Row],[DETALLE]],[1]!P3EJECUCION[#All],5,FALSE),0)</f>
        <v>0</v>
      </c>
      <c r="J50" s="12">
        <f>IFERROR(VLOOKUP(Tabla5[[#This Row],[DETALLE]],[1]!P3EJECUCION[#All],6,FALSE),0)</f>
        <v>0</v>
      </c>
      <c r="K50" s="12">
        <f>IFERROR(VLOOKUP(Tabla5[[#This Row],[DETALLE]],[1]!P3EJECUCION[#All],7,FALSE),0)</f>
        <v>0</v>
      </c>
      <c r="L50" s="12">
        <f>IFERROR(VLOOKUP(Tabla5[[#This Row],[DETALLE]],[1]!P3EJECUCION[#All],8,FALSE),0)</f>
        <v>0</v>
      </c>
      <c r="M50" s="12">
        <f>IFERROR(VLOOKUP(Tabla5[[#This Row],[DETALLE]],[1]!P3EJECUCION[#All],9,FALSE),0)</f>
        <v>0</v>
      </c>
      <c r="N50" s="12">
        <f>IFERROR(VLOOKUP(Tabla5[[#This Row],[DETALLE]],[1]!P3EJECUCION[#Data],10,FALSE),0)</f>
        <v>0</v>
      </c>
      <c r="O50" s="12">
        <f>IFERROR(VLOOKUP(Tabla5[[#This Row],[DETALLE]],[1]!P3EJECUCION[#Data],11,FALSE),0)</f>
        <v>0</v>
      </c>
      <c r="P50" s="12">
        <f>IFERROR(VLOOKUP(Tabla5[[#This Row],[DETALLE]],[1]!P3EJECUCION[#Data],12,FALSE),0)</f>
        <v>0</v>
      </c>
      <c r="Q50" s="12">
        <f>IFERROR(VLOOKUP(Tabla5[[#This Row],[DETALLE]],[1]!P3EJECUCION[#Data],13,FALSE),0)</f>
        <v>0</v>
      </c>
      <c r="R50" s="13">
        <f>SUM(Tabla5[[#This Row],[Enero ]:[Diciembre]])</f>
        <v>0</v>
      </c>
    </row>
    <row r="51" spans="3:18" ht="15.75" x14ac:dyDescent="0.25">
      <c r="C51" s="11" t="s">
        <v>60</v>
      </c>
      <c r="D51" s="12">
        <f>IFERROR(VLOOKUP(Tabla5[[#This Row],[DETALLE]],[1]!P1PRESUPUESTO[#Data],2,FALSE),0)</f>
        <v>0</v>
      </c>
      <c r="E51" s="12">
        <f>IFERROR(VLOOKUP(Tabla5[[#This Row],[DETALLE]],[1]!P1PRESUPUESTO[#Data],3,FALSE),0)</f>
        <v>0</v>
      </c>
      <c r="F51" s="12">
        <f>IFERROR(VLOOKUP(Tabla5[[#This Row],[DETALLE]],[1]!P3EJECUCION[#All],2,FALSE),0)</f>
        <v>0</v>
      </c>
      <c r="G51" s="12">
        <f>IFERROR(VLOOKUP(Tabla5[[#This Row],[DETALLE]],[1]!P3EJECUCION[#All],3,FALSE),0)</f>
        <v>0</v>
      </c>
      <c r="H51" s="12">
        <f>IFERROR(VLOOKUP(Tabla5[[#This Row],[DETALLE]],[1]!P3EJECUCION[#All],4,FALSE),0)</f>
        <v>0</v>
      </c>
      <c r="I51" s="12">
        <f>IFERROR(VLOOKUP(Tabla5[[#This Row],[DETALLE]],[1]!P3EJECUCION[#All],5,FALSE),0)</f>
        <v>0</v>
      </c>
      <c r="J51" s="12">
        <f>IFERROR(VLOOKUP(Tabla5[[#This Row],[DETALLE]],[1]!P3EJECUCION[#All],6,FALSE),0)</f>
        <v>0</v>
      </c>
      <c r="K51" s="12">
        <f>IFERROR(VLOOKUP(Tabla5[[#This Row],[DETALLE]],[1]!P3EJECUCION[#All],7,FALSE),0)</f>
        <v>0</v>
      </c>
      <c r="L51" s="12">
        <f>IFERROR(VLOOKUP(Tabla5[[#This Row],[DETALLE]],[1]!P3EJECUCION[#All],8,FALSE),0)</f>
        <v>0</v>
      </c>
      <c r="M51" s="12">
        <f>IFERROR(VLOOKUP(Tabla5[[#This Row],[DETALLE]],[1]!P3EJECUCION[#All],9,FALSE),0)</f>
        <v>0</v>
      </c>
      <c r="N51" s="12">
        <f>IFERROR(VLOOKUP(Tabla5[[#This Row],[DETALLE]],[1]!P3EJECUCION[#Data],10,FALSE),0)</f>
        <v>0</v>
      </c>
      <c r="O51" s="12">
        <f>IFERROR(VLOOKUP(Tabla5[[#This Row],[DETALLE]],[1]!P3EJECUCION[#Data],11,FALSE),0)</f>
        <v>0</v>
      </c>
      <c r="P51" s="12">
        <f>IFERROR(VLOOKUP(Tabla5[[#This Row],[DETALLE]],[1]!P3EJECUCION[#Data],12,FALSE),0)</f>
        <v>0</v>
      </c>
      <c r="Q51" s="12">
        <f>IFERROR(VLOOKUP(Tabla5[[#This Row],[DETALLE]],[1]!P3EJECUCION[#Data],13,FALSE),0)</f>
        <v>0</v>
      </c>
      <c r="R51" s="13">
        <f>SUM(Tabla5[[#This Row],[Enero ]:[Diciembre]])</f>
        <v>0</v>
      </c>
    </row>
    <row r="52" spans="3:18" ht="15.75" x14ac:dyDescent="0.25">
      <c r="C52" s="11" t="s">
        <v>61</v>
      </c>
      <c r="D52" s="12">
        <f>IFERROR(VLOOKUP(Tabla5[[#This Row],[DETALLE]],[1]!P1PRESUPUESTO[#Data],2,FALSE),0)</f>
        <v>0</v>
      </c>
      <c r="E52" s="12">
        <f>IFERROR(VLOOKUP(Tabla5[[#This Row],[DETALLE]],[1]!P1PRESUPUESTO[#Data],3,FALSE),0)</f>
        <v>0</v>
      </c>
      <c r="F52" s="12">
        <f>IFERROR(VLOOKUP(Tabla5[[#This Row],[DETALLE]],[1]!P3EJECUCION[#All],2,FALSE),0)</f>
        <v>0</v>
      </c>
      <c r="G52" s="12">
        <f>IFERROR(VLOOKUP(Tabla5[[#This Row],[DETALLE]],[1]!P3EJECUCION[#All],3,FALSE),0)</f>
        <v>0</v>
      </c>
      <c r="H52" s="12">
        <f>IFERROR(VLOOKUP(Tabla5[[#This Row],[DETALLE]],[1]!P3EJECUCION[#All],4,FALSE),0)</f>
        <v>0</v>
      </c>
      <c r="I52" s="12">
        <f>IFERROR(VLOOKUP(Tabla5[[#This Row],[DETALLE]],[1]!P3EJECUCION[#All],5,FALSE),0)</f>
        <v>0</v>
      </c>
      <c r="J52" s="12">
        <f>IFERROR(VLOOKUP(Tabla5[[#This Row],[DETALLE]],[1]!P3EJECUCION[#All],6,FALSE),0)</f>
        <v>0</v>
      </c>
      <c r="K52" s="12">
        <f>IFERROR(VLOOKUP(Tabla5[[#This Row],[DETALLE]],[1]!P3EJECUCION[#All],7,FALSE),0)</f>
        <v>0</v>
      </c>
      <c r="L52" s="12">
        <f>IFERROR(VLOOKUP(Tabla5[[#This Row],[DETALLE]],[1]!P3EJECUCION[#All],8,FALSE),0)</f>
        <v>0</v>
      </c>
      <c r="M52" s="12">
        <f>IFERROR(VLOOKUP(Tabla5[[#This Row],[DETALLE]],[1]!P3EJECUCION[#All],9,FALSE),0)</f>
        <v>0</v>
      </c>
      <c r="N52" s="12">
        <f>IFERROR(VLOOKUP(Tabla5[[#This Row],[DETALLE]],[1]!P3EJECUCION[#Data],10,FALSE),0)</f>
        <v>0</v>
      </c>
      <c r="O52" s="12">
        <f>IFERROR(VLOOKUP(Tabla5[[#This Row],[DETALLE]],[1]!P3EJECUCION[#Data],11,FALSE),0)</f>
        <v>0</v>
      </c>
      <c r="P52" s="12">
        <f>IFERROR(VLOOKUP(Tabla5[[#This Row],[DETALLE]],[1]!P3EJECUCION[#Data],12,FALSE),0)</f>
        <v>0</v>
      </c>
      <c r="Q52" s="12">
        <f>IFERROR(VLOOKUP(Tabla5[[#This Row],[DETALLE]],[1]!P3EJECUCION[#Data],13,FALSE),0)</f>
        <v>0</v>
      </c>
      <c r="R52" s="13">
        <f>SUM(Tabla5[[#This Row],[Enero ]:[Diciembre]])</f>
        <v>0</v>
      </c>
    </row>
    <row r="53" spans="3:18" ht="15.75" x14ac:dyDescent="0.25">
      <c r="C53" s="11" t="s">
        <v>62</v>
      </c>
      <c r="D53" s="12">
        <f>IFERROR(VLOOKUP(Tabla5[[#This Row],[DETALLE]],[1]!P1PRESUPUESTO[#Data],2,FALSE),0)</f>
        <v>0</v>
      </c>
      <c r="E53" s="12">
        <f>IFERROR(VLOOKUP(Tabla5[[#This Row],[DETALLE]],[1]!P1PRESUPUESTO[#Data],3,FALSE),0)</f>
        <v>0</v>
      </c>
      <c r="F53" s="12">
        <f>IFERROR(VLOOKUP(Tabla5[[#This Row],[DETALLE]],[1]!P3EJECUCION[#All],2,FALSE),0)</f>
        <v>0</v>
      </c>
      <c r="G53" s="12">
        <f>IFERROR(VLOOKUP(Tabla5[[#This Row],[DETALLE]],[1]!P3EJECUCION[#All],3,FALSE),0)</f>
        <v>0</v>
      </c>
      <c r="H53" s="12">
        <f>IFERROR(VLOOKUP(Tabla5[[#This Row],[DETALLE]],[1]!P3EJECUCION[#All],4,FALSE),0)</f>
        <v>0</v>
      </c>
      <c r="I53" s="12">
        <f>IFERROR(VLOOKUP(Tabla5[[#This Row],[DETALLE]],[1]!P3EJECUCION[#All],5,FALSE),0)</f>
        <v>0</v>
      </c>
      <c r="J53" s="12">
        <f>IFERROR(VLOOKUP(Tabla5[[#This Row],[DETALLE]],[1]!P3EJECUCION[#All],6,FALSE),0)</f>
        <v>0</v>
      </c>
      <c r="K53" s="12">
        <f>IFERROR(VLOOKUP(Tabla5[[#This Row],[DETALLE]],[1]!P3EJECUCION[#All],7,FALSE),0)</f>
        <v>0</v>
      </c>
      <c r="L53" s="12">
        <f>IFERROR(VLOOKUP(Tabla5[[#This Row],[DETALLE]],[1]!P3EJECUCION[#All],8,FALSE),0)</f>
        <v>0</v>
      </c>
      <c r="M53" s="12">
        <f>IFERROR(VLOOKUP(Tabla5[[#This Row],[DETALLE]],[1]!P3EJECUCION[#All],9,FALSE),0)</f>
        <v>0</v>
      </c>
      <c r="N53" s="12">
        <f>IFERROR(VLOOKUP(Tabla5[[#This Row],[DETALLE]],[1]!P3EJECUCION[#Data],10,FALSE),0)</f>
        <v>0</v>
      </c>
      <c r="O53" s="12">
        <f>IFERROR(VLOOKUP(Tabla5[[#This Row],[DETALLE]],[1]!P3EJECUCION[#Data],11,FALSE),0)</f>
        <v>0</v>
      </c>
      <c r="P53" s="12">
        <f>IFERROR(VLOOKUP(Tabla5[[#This Row],[DETALLE]],[1]!P3EJECUCION[#Data],12,FALSE),0)</f>
        <v>0</v>
      </c>
      <c r="Q53" s="12">
        <f>IFERROR(VLOOKUP(Tabla5[[#This Row],[DETALLE]],[1]!P3EJECUCION[#Data],13,FALSE),0)</f>
        <v>0</v>
      </c>
      <c r="R53" s="13">
        <f>SUM(Tabla5[[#This Row],[Enero ]:[Diciembre]])</f>
        <v>0</v>
      </c>
    </row>
    <row r="54" spans="3:18" ht="15.75" x14ac:dyDescent="0.25">
      <c r="C54" s="9" t="s">
        <v>63</v>
      </c>
      <c r="D54" s="10">
        <f>D55+D56+D57+D58+D59+D60+D61+D62+D63</f>
        <v>4500000</v>
      </c>
      <c r="E54" s="10">
        <f t="shared" ref="E54:R54" si="6">E55+E56+E57+E58+E59+E60+E61+E62+E63</f>
        <v>16140000</v>
      </c>
      <c r="F54" s="10">
        <f t="shared" si="6"/>
        <v>0</v>
      </c>
      <c r="G54" s="10">
        <f t="shared" si="6"/>
        <v>0</v>
      </c>
      <c r="H54" s="10">
        <f>H55+H56+H57+H58+H59+H60+H61+H62+H63</f>
        <v>488650</v>
      </c>
      <c r="I54" s="10">
        <f t="shared" si="6"/>
        <v>6195457.2000000002</v>
      </c>
      <c r="J54" s="10">
        <f t="shared" si="6"/>
        <v>301861.44999999995</v>
      </c>
      <c r="K54" s="10">
        <f t="shared" si="6"/>
        <v>251944.28999999998</v>
      </c>
      <c r="L54" s="10">
        <f t="shared" si="6"/>
        <v>1017813.9099999999</v>
      </c>
      <c r="M54" s="10">
        <f t="shared" si="6"/>
        <v>65450.92</v>
      </c>
      <c r="N54" s="10">
        <f t="shared" si="6"/>
        <v>0</v>
      </c>
      <c r="O54" s="10">
        <f t="shared" si="6"/>
        <v>0</v>
      </c>
      <c r="P54" s="10">
        <f t="shared" si="6"/>
        <v>0</v>
      </c>
      <c r="Q54" s="10">
        <f t="shared" si="6"/>
        <v>0</v>
      </c>
      <c r="R54" s="10">
        <f t="shared" si="6"/>
        <v>8321177.7699999996</v>
      </c>
    </row>
    <row r="55" spans="3:18" ht="15.75" x14ac:dyDescent="0.25">
      <c r="C55" s="11" t="s">
        <v>64</v>
      </c>
      <c r="D55" s="12">
        <f>IFERROR(VLOOKUP(Tabla5[[#This Row],[DETALLE]],[1]!P1PRESUPUESTO[#Data],2,FALSE),0)</f>
        <v>4195000</v>
      </c>
      <c r="E55" s="12">
        <f>IFERROR(VLOOKUP(Tabla5[[#This Row],[DETALLE]],[1]!P1PRESUPUESTO[#Data],3,FALSE),0)</f>
        <v>3005000</v>
      </c>
      <c r="F55" s="12">
        <f>IFERROR(VLOOKUP(Tabla5[[#This Row],[DETALLE]],[1]!P3EJECUCION[#All],2,FALSE),0)</f>
        <v>0</v>
      </c>
      <c r="G55" s="12">
        <f>IFERROR(VLOOKUP(Tabla5[[#This Row],[DETALLE]],[1]!P3EJECUCION[#All],3,FALSE),0)</f>
        <v>0</v>
      </c>
      <c r="H55" s="12">
        <f>IFERROR(VLOOKUP(Tabla5[[#This Row],[DETALLE]],[1]!P3EJECUCION[#All],4,FALSE),0)</f>
        <v>8100</v>
      </c>
      <c r="I55" s="12">
        <f>IFERROR(VLOOKUP(Tabla5[[#This Row],[DETALLE]],[1]!P3EJECUCION[#All],5,FALSE),0)</f>
        <v>156114</v>
      </c>
      <c r="J55" s="12">
        <f>IFERROR(VLOOKUP(Tabla5[[#This Row],[DETALLE]],[1]!P3EJECUCION[#All],6,FALSE),0)</f>
        <v>295136.15999999997</v>
      </c>
      <c r="K55" s="12">
        <f>IFERROR(VLOOKUP(Tabla5[[#This Row],[DETALLE]],[1]!P3EJECUCION[#All],7,FALSE),0)</f>
        <v>105066.15</v>
      </c>
      <c r="L55" s="12">
        <f>IFERROR(VLOOKUP(Tabla5[[#This Row],[DETALLE]],[1]!P3EJECUCION[#All],8,FALSE),0)</f>
        <v>760033.69</v>
      </c>
      <c r="M55" s="12">
        <f>IFERROR(VLOOKUP(Tabla5[[#This Row],[DETALLE]],[1]!P3EJECUCION[#All],9,FALSE),0)</f>
        <v>65450.92</v>
      </c>
      <c r="N55" s="12">
        <f>IFERROR(VLOOKUP(Tabla5[[#This Row],[DETALLE]],[1]!P3EJECUCION[#Data],10,FALSE),0)</f>
        <v>0</v>
      </c>
      <c r="O55" s="12">
        <f>IFERROR(VLOOKUP(Tabla5[[#This Row],[DETALLE]],[1]!P3EJECUCION[#Data],11,FALSE),0)</f>
        <v>0</v>
      </c>
      <c r="P55" s="12">
        <f>IFERROR(VLOOKUP(Tabla5[[#This Row],[DETALLE]],[1]!P3EJECUCION[#Data],12,FALSE),0)</f>
        <v>0</v>
      </c>
      <c r="Q55" s="12">
        <f>IFERROR(VLOOKUP(Tabla5[[#This Row],[DETALLE]],[1]!P3EJECUCION[#Data],13,FALSE),0)</f>
        <v>0</v>
      </c>
      <c r="R55" s="13">
        <f>SUM(Tabla5[[#This Row],[Enero ]:[Diciembre]])</f>
        <v>1389900.92</v>
      </c>
    </row>
    <row r="56" spans="3:18" ht="15.75" x14ac:dyDescent="0.25">
      <c r="C56" s="11" t="s">
        <v>65</v>
      </c>
      <c r="D56" s="12">
        <f>IFERROR(VLOOKUP(Tabla5[[#This Row],[DETALLE]],[1]!P1PRESUPUESTO[#Data],2,FALSE),0)</f>
        <v>100000</v>
      </c>
      <c r="E56" s="12">
        <f>IFERROR(VLOOKUP(Tabla5[[#This Row],[DETALLE]],[1]!P1PRESUPUESTO[#Data],3,FALSE),0)</f>
        <v>375000</v>
      </c>
      <c r="F56" s="12">
        <f>IFERROR(VLOOKUP(Tabla5[[#This Row],[DETALLE]],[1]!P3EJECUCION[#All],2,FALSE),0)</f>
        <v>0</v>
      </c>
      <c r="G56" s="12">
        <f>IFERROR(VLOOKUP(Tabla5[[#This Row],[DETALLE]],[1]!P3EJECUCION[#All],3,FALSE),0)</f>
        <v>0</v>
      </c>
      <c r="H56" s="12">
        <f>IFERROR(VLOOKUP(Tabla5[[#This Row],[DETALLE]],[1]!P3EJECUCION[#All],4,FALSE),0)</f>
        <v>85550</v>
      </c>
      <c r="I56" s="12">
        <f>IFERROR(VLOOKUP(Tabla5[[#This Row],[DETALLE]],[1]!P3EJECUCION[#All],5,FALSE),0)</f>
        <v>0</v>
      </c>
      <c r="J56" s="12">
        <f>IFERROR(VLOOKUP(Tabla5[[#This Row],[DETALLE]],[1]!P3EJECUCION[#All],6,FALSE),0)</f>
        <v>0</v>
      </c>
      <c r="K56" s="12">
        <f>IFERROR(VLOOKUP(Tabla5[[#This Row],[DETALLE]],[1]!P3EJECUCION[#All],7,FALSE),0)</f>
        <v>104752.14</v>
      </c>
      <c r="L56" s="12">
        <f>IFERROR(VLOOKUP(Tabla5[[#This Row],[DETALLE]],[1]!P3EJECUCION[#All],8,FALSE),0)</f>
        <v>0</v>
      </c>
      <c r="M56" s="12">
        <f>IFERROR(VLOOKUP(Tabla5[[#This Row],[DETALLE]],[1]!P3EJECUCION[#All],9,FALSE),0)</f>
        <v>0</v>
      </c>
      <c r="N56" s="12">
        <f>IFERROR(VLOOKUP(Tabla5[[#This Row],[DETALLE]],[1]!P3EJECUCION[#Data],10,FALSE),0)</f>
        <v>0</v>
      </c>
      <c r="O56" s="12">
        <f>IFERROR(VLOOKUP(Tabla5[[#This Row],[DETALLE]],[1]!P3EJECUCION[#Data],11,FALSE),0)</f>
        <v>0</v>
      </c>
      <c r="P56" s="12">
        <f>IFERROR(VLOOKUP(Tabla5[[#This Row],[DETALLE]],[1]!P3EJECUCION[#Data],12,FALSE),0)</f>
        <v>0</v>
      </c>
      <c r="Q56" s="12">
        <f>IFERROR(VLOOKUP(Tabla5[[#This Row],[DETALLE]],[1]!P3EJECUCION[#Data],13,FALSE),0)</f>
        <v>0</v>
      </c>
      <c r="R56" s="13">
        <f>SUM(Tabla5[[#This Row],[Enero ]:[Diciembre]])</f>
        <v>190302.14</v>
      </c>
    </row>
    <row r="57" spans="3:18" ht="15.75" x14ac:dyDescent="0.25">
      <c r="C57" s="11" t="s">
        <v>66</v>
      </c>
      <c r="D57" s="12">
        <f>IFERROR(VLOOKUP(Tabla5[[#This Row],[DETALLE]],[1]!P1PRESUPUESTO[#Data],2,FALSE),0)</f>
        <v>0</v>
      </c>
      <c r="E57" s="12">
        <f>IFERROR(VLOOKUP(Tabla5[[#This Row],[DETALLE]],[1]!P1PRESUPUESTO[#Data],3,FALSE),0)</f>
        <v>0</v>
      </c>
      <c r="F57" s="12">
        <f>IFERROR(VLOOKUP(Tabla5[[#This Row],[DETALLE]],[1]!P3EJECUCION[#All],2,FALSE),0)</f>
        <v>0</v>
      </c>
      <c r="G57" s="12">
        <f>IFERROR(VLOOKUP(Tabla5[[#This Row],[DETALLE]],[1]!P3EJECUCION[#All],3,FALSE),0)</f>
        <v>0</v>
      </c>
      <c r="H57" s="12">
        <f>IFERROR(VLOOKUP(Tabla5[[#This Row],[DETALLE]],[1]!P3EJECUCION[#All],4,FALSE),0)</f>
        <v>0</v>
      </c>
      <c r="I57" s="12">
        <f>IFERROR(VLOOKUP(Tabla5[[#This Row],[DETALLE]],[1]!P3EJECUCION[#All],5,FALSE),0)</f>
        <v>0</v>
      </c>
      <c r="J57" s="12">
        <f>IFERROR(VLOOKUP(Tabla5[[#This Row],[DETALLE]],[1]!P3EJECUCION[#All],6,FALSE),0)</f>
        <v>0</v>
      </c>
      <c r="K57" s="12">
        <f>IFERROR(VLOOKUP(Tabla5[[#This Row],[DETALLE]],[1]!P3EJECUCION[#All],7,FALSE),0)</f>
        <v>0</v>
      </c>
      <c r="L57" s="12">
        <f>IFERROR(VLOOKUP(Tabla5[[#This Row],[DETALLE]],[1]!P3EJECUCION[#All],8,FALSE),0)</f>
        <v>0</v>
      </c>
      <c r="M57" s="12">
        <f>IFERROR(VLOOKUP(Tabla5[[#This Row],[DETALLE]],[1]!P3EJECUCION[#All],9,FALSE),0)</f>
        <v>0</v>
      </c>
      <c r="N57" s="12">
        <f>IFERROR(VLOOKUP(Tabla5[[#This Row],[DETALLE]],[1]!P3EJECUCION[#Data],10,FALSE),0)</f>
        <v>0</v>
      </c>
      <c r="O57" s="12">
        <f>IFERROR(VLOOKUP(Tabla5[[#This Row],[DETALLE]],[1]!P3EJECUCION[#Data],11,FALSE),0)</f>
        <v>0</v>
      </c>
      <c r="P57" s="12">
        <f>IFERROR(VLOOKUP(Tabla5[[#This Row],[DETALLE]],[1]!P3EJECUCION[#Data],12,FALSE),0)</f>
        <v>0</v>
      </c>
      <c r="Q57" s="12">
        <f>IFERROR(VLOOKUP(Tabla5[[#This Row],[DETALLE]],[1]!P3EJECUCION[#Data],13,FALSE),0)</f>
        <v>0</v>
      </c>
      <c r="R57" s="13">
        <f>SUM(Tabla5[[#This Row],[Enero ]:[Diciembre]])</f>
        <v>0</v>
      </c>
    </row>
    <row r="58" spans="3:18" ht="15.75" x14ac:dyDescent="0.25">
      <c r="C58" s="11" t="s">
        <v>67</v>
      </c>
      <c r="D58" s="12">
        <f>IFERROR(VLOOKUP(Tabla5[[#This Row],[DETALLE]],[1]!P1PRESUPUESTO[#Data],2,FALSE),0)</f>
        <v>0</v>
      </c>
      <c r="E58" s="12">
        <f>IFERROR(VLOOKUP(Tabla5[[#This Row],[DETALLE]],[1]!P1PRESUPUESTO[#Data],3,FALSE),0)</f>
        <v>11640000</v>
      </c>
      <c r="F58" s="12">
        <f>IFERROR(VLOOKUP(Tabla5[[#This Row],[DETALLE]],[1]!P3EJECUCION[#All],2,FALSE),0)</f>
        <v>0</v>
      </c>
      <c r="G58" s="12">
        <f>IFERROR(VLOOKUP(Tabla5[[#This Row],[DETALLE]],[1]!P3EJECUCION[#All],3,FALSE),0)</f>
        <v>0</v>
      </c>
      <c r="H58" s="14">
        <f>IFERROR(VLOOKUP(Tabla5[[#This Row],[DETALLE]],[1]!P3EJECUCION[#All],4,FALSE),0)</f>
        <v>0</v>
      </c>
      <c r="I58" s="12">
        <f>IFERROR(VLOOKUP(Tabla5[[#This Row],[DETALLE]],[1]!P3EJECUCION[#All],5,FALSE),0)</f>
        <v>6039343.2000000002</v>
      </c>
      <c r="J58" s="12">
        <f>IFERROR(VLOOKUP(Tabla5[[#This Row],[DETALLE]],[1]!P3EJECUCION[#All],6,FALSE),0)</f>
        <v>0</v>
      </c>
      <c r="K58" s="12">
        <f>IFERROR(VLOOKUP(Tabla5[[#This Row],[DETALLE]],[1]!P3EJECUCION[#All],7,FALSE),0)</f>
        <v>0</v>
      </c>
      <c r="L58" s="12">
        <f>IFERROR(VLOOKUP(Tabla5[[#This Row],[DETALLE]],[1]!P3EJECUCION[#All],8,FALSE),0)</f>
        <v>0</v>
      </c>
      <c r="M58" s="12">
        <f>IFERROR(VLOOKUP(Tabla5[[#This Row],[DETALLE]],[1]!P3EJECUCION[#All],9,FALSE),0)</f>
        <v>0</v>
      </c>
      <c r="N58" s="12">
        <f>IFERROR(VLOOKUP(Tabla5[[#This Row],[DETALLE]],[1]!P3EJECUCION[#Data],10,FALSE),0)</f>
        <v>0</v>
      </c>
      <c r="O58" s="12">
        <f>IFERROR(VLOOKUP(Tabla5[[#This Row],[DETALLE]],[1]!P3EJECUCION[#Data],11,FALSE),0)</f>
        <v>0</v>
      </c>
      <c r="P58" s="12">
        <f>IFERROR(VLOOKUP(Tabla5[[#This Row],[DETALLE]],[1]!P3EJECUCION[#Data],12,FALSE),0)</f>
        <v>0</v>
      </c>
      <c r="Q58" s="12">
        <f>IFERROR(VLOOKUP(Tabla5[[#This Row],[DETALLE]],[1]!P3EJECUCION[#Data],13,FALSE),0)</f>
        <v>0</v>
      </c>
      <c r="R58" s="13">
        <f>SUM(Tabla5[[#This Row],[Enero ]:[Diciembre]])</f>
        <v>6039343.2000000002</v>
      </c>
    </row>
    <row r="59" spans="3:18" ht="15.75" x14ac:dyDescent="0.25">
      <c r="C59" s="11" t="s">
        <v>68</v>
      </c>
      <c r="D59" s="12">
        <f>IFERROR(VLOOKUP(Tabla5[[#This Row],[DETALLE]],[1]!P1PRESUPUESTO[#Data],2,FALSE),0)</f>
        <v>205000</v>
      </c>
      <c r="E59" s="12">
        <f>IFERROR(VLOOKUP(Tabla5[[#This Row],[DETALLE]],[1]!P1PRESUPUESTO[#Data],3,FALSE),0)</f>
        <v>710000</v>
      </c>
      <c r="F59" s="12">
        <f>IFERROR(VLOOKUP(Tabla5[[#This Row],[DETALLE]],[1]!P3EJECUCION[#All],2,FALSE),0)</f>
        <v>0</v>
      </c>
      <c r="G59" s="12">
        <f>IFERROR(VLOOKUP(Tabla5[[#This Row],[DETALLE]],[1]!P3EJECUCION[#All],3,FALSE),0)</f>
        <v>0</v>
      </c>
      <c r="H59" s="12">
        <f>IFERROR(VLOOKUP(Tabla5[[#This Row],[DETALLE]],[1]!P3EJECUCION[#All],4,FALSE),0)</f>
        <v>0</v>
      </c>
      <c r="I59" s="12">
        <f>IFERROR(VLOOKUP(Tabla5[[#This Row],[DETALLE]],[1]!P3EJECUCION[#All],5,FALSE),0)</f>
        <v>0</v>
      </c>
      <c r="J59" s="12">
        <f>IFERROR(VLOOKUP(Tabla5[[#This Row],[DETALLE]],[1]!P3EJECUCION[#All],6,FALSE),0)</f>
        <v>6725.29</v>
      </c>
      <c r="K59" s="12">
        <f>IFERROR(VLOOKUP(Tabla5[[#This Row],[DETALLE]],[1]!P3EJECUCION[#All],7,FALSE),0)</f>
        <v>40120</v>
      </c>
      <c r="L59" s="12">
        <f>IFERROR(VLOOKUP(Tabla5[[#This Row],[DETALLE]],[1]!P3EJECUCION[#All],8,FALSE),0)</f>
        <v>257780.22</v>
      </c>
      <c r="M59" s="12">
        <f>IFERROR(VLOOKUP(Tabla5[[#This Row],[DETALLE]],[1]!P3EJECUCION[#All],9,FALSE),0)</f>
        <v>0</v>
      </c>
      <c r="N59" s="12">
        <f>IFERROR(VLOOKUP(Tabla5[[#This Row],[DETALLE]],[1]!P3EJECUCION[#Data],10,FALSE),0)</f>
        <v>0</v>
      </c>
      <c r="O59" s="12">
        <f>IFERROR(VLOOKUP(Tabla5[[#This Row],[DETALLE]],[1]!P3EJECUCION[#Data],11,FALSE),0)</f>
        <v>0</v>
      </c>
      <c r="P59" s="12">
        <f>IFERROR(VLOOKUP(Tabla5[[#This Row],[DETALLE]],[1]!P3EJECUCION[#Data],12,FALSE),0)</f>
        <v>0</v>
      </c>
      <c r="Q59" s="12">
        <f>IFERROR(VLOOKUP(Tabla5[[#This Row],[DETALLE]],[1]!P3EJECUCION[#Data],13,FALSE),0)</f>
        <v>0</v>
      </c>
      <c r="R59" s="13">
        <f>SUM(Tabla5[[#This Row],[Enero ]:[Diciembre]])</f>
        <v>304625.51</v>
      </c>
    </row>
    <row r="60" spans="3:18" ht="15.75" x14ac:dyDescent="0.25">
      <c r="C60" s="11" t="s">
        <v>69</v>
      </c>
      <c r="D60" s="12">
        <f>IFERROR(VLOOKUP(Tabla5[[#This Row],[DETALLE]],[1]!P1PRESUPUESTO[#Data],2,FALSE),0)</f>
        <v>0</v>
      </c>
      <c r="E60" s="12">
        <f>IFERROR(VLOOKUP(Tabla5[[#This Row],[DETALLE]],[1]!P1PRESUPUESTO[#Data],3,FALSE),0)</f>
        <v>10000</v>
      </c>
      <c r="F60" s="12">
        <f>IFERROR(VLOOKUP(Tabla5[[#This Row],[DETALLE]],[1]!P3EJECUCION[#All],2,FALSE),0)</f>
        <v>0</v>
      </c>
      <c r="G60" s="12">
        <f>IFERROR(VLOOKUP(Tabla5[[#This Row],[DETALLE]],[1]!P3EJECUCION[#All],3,FALSE),0)</f>
        <v>0</v>
      </c>
      <c r="H60" s="12">
        <f>IFERROR(VLOOKUP(Tabla5[[#This Row],[DETALLE]],[1]!P3EJECUCION[#All],4,FALSE),0)</f>
        <v>0</v>
      </c>
      <c r="I60" s="12">
        <f>IFERROR(VLOOKUP(Tabla5[[#This Row],[DETALLE]],[1]!P3EJECUCION[#All],5,FALSE),0)</f>
        <v>0</v>
      </c>
      <c r="J60" s="12">
        <f>IFERROR(VLOOKUP(Tabla5[[#This Row],[DETALLE]],[1]!P3EJECUCION[#All],6,FALSE),0)</f>
        <v>0</v>
      </c>
      <c r="K60" s="12">
        <f>IFERROR(VLOOKUP(Tabla5[[#This Row],[DETALLE]],[1]!P3EJECUCION[#All],7,FALSE),0)</f>
        <v>2006</v>
      </c>
      <c r="L60" s="12">
        <f>IFERROR(VLOOKUP(Tabla5[[#This Row],[DETALLE]],[1]!P3EJECUCION[#All],8,FALSE),0)</f>
        <v>0</v>
      </c>
      <c r="M60" s="12">
        <f>IFERROR(VLOOKUP(Tabla5[[#This Row],[DETALLE]],[1]!P3EJECUCION[#All],9,FALSE),0)</f>
        <v>0</v>
      </c>
      <c r="N60" s="12">
        <f>IFERROR(VLOOKUP(Tabla5[[#This Row],[DETALLE]],[1]!P3EJECUCION[#Data],10,FALSE),0)</f>
        <v>0</v>
      </c>
      <c r="O60" s="12">
        <f>IFERROR(VLOOKUP(Tabla5[[#This Row],[DETALLE]],[1]!P3EJECUCION[#Data],11,FALSE),0)</f>
        <v>0</v>
      </c>
      <c r="P60" s="12">
        <f>IFERROR(VLOOKUP(Tabla5[[#This Row],[DETALLE]],[1]!P3EJECUCION[#Data],12,FALSE),0)</f>
        <v>0</v>
      </c>
      <c r="Q60" s="12">
        <f>IFERROR(VLOOKUP(Tabla5[[#This Row],[DETALLE]],[1]!P3EJECUCION[#Data],13,FALSE),0)</f>
        <v>0</v>
      </c>
      <c r="R60" s="13">
        <f>SUM(Tabla5[[#This Row],[Enero ]:[Diciembre]])</f>
        <v>2006</v>
      </c>
    </row>
    <row r="61" spans="3:18" ht="15.75" x14ac:dyDescent="0.25">
      <c r="C61" s="11" t="s">
        <v>70</v>
      </c>
      <c r="D61" s="12">
        <f>IFERROR(VLOOKUP(Tabla5[[#This Row],[DETALLE]],[1]!P1PRESUPUESTO[#Data],2,FALSE),0)</f>
        <v>0</v>
      </c>
      <c r="E61" s="12">
        <f>IFERROR(VLOOKUP(Tabla5[[#This Row],[DETALLE]],[1]!P1PRESUPUESTO[#Data],3,FALSE),0)</f>
        <v>0</v>
      </c>
      <c r="F61" s="12">
        <f>IFERROR(VLOOKUP(Tabla5[[#This Row],[DETALLE]],[1]!P3EJECUCION[#All],2,FALSE),0)</f>
        <v>0</v>
      </c>
      <c r="G61" s="12">
        <f>IFERROR(VLOOKUP(Tabla5[[#This Row],[DETALLE]],[1]!P3EJECUCION[#All],3,FALSE),0)</f>
        <v>0</v>
      </c>
      <c r="H61" s="12">
        <f>IFERROR(VLOOKUP(Tabla5[[#This Row],[DETALLE]],[1]!P3EJECUCION[#All],4,FALSE),0)</f>
        <v>0</v>
      </c>
      <c r="I61" s="12">
        <f>IFERROR(VLOOKUP(Tabla5[[#This Row],[DETALLE]],[1]!P3EJECUCION[#All],5,FALSE),0)</f>
        <v>0</v>
      </c>
      <c r="J61" s="12">
        <f>IFERROR(VLOOKUP(Tabla5[[#This Row],[DETALLE]],[1]!P3EJECUCION[#All],6,FALSE),0)</f>
        <v>0</v>
      </c>
      <c r="K61" s="12">
        <f>IFERROR(VLOOKUP(Tabla5[[#This Row],[DETALLE]],[1]!P3EJECUCION[#All],7,FALSE),0)</f>
        <v>0</v>
      </c>
      <c r="L61" s="12">
        <f>IFERROR(VLOOKUP(Tabla5[[#This Row],[DETALLE]],[1]!P3EJECUCION[#All],8,FALSE),0)</f>
        <v>0</v>
      </c>
      <c r="M61" s="12">
        <f>IFERROR(VLOOKUP(Tabla5[[#This Row],[DETALLE]],[1]!P3EJECUCION[#All],9,FALSE),0)</f>
        <v>0</v>
      </c>
      <c r="N61" s="12">
        <f>IFERROR(VLOOKUP(Tabla5[[#This Row],[DETALLE]],[1]!P3EJECUCION[#Data],10,FALSE),0)</f>
        <v>0</v>
      </c>
      <c r="O61" s="12">
        <f>IFERROR(VLOOKUP(Tabla5[[#This Row],[DETALLE]],[1]!P3EJECUCION[#Data],11,FALSE),0)</f>
        <v>0</v>
      </c>
      <c r="P61" s="12">
        <f>IFERROR(VLOOKUP(Tabla5[[#This Row],[DETALLE]],[1]!P3EJECUCION[#Data],12,FALSE),0)</f>
        <v>0</v>
      </c>
      <c r="Q61" s="12">
        <f>IFERROR(VLOOKUP(Tabla5[[#This Row],[DETALLE]],[1]!P3EJECUCION[#Data],13,FALSE),0)</f>
        <v>0</v>
      </c>
      <c r="R61" s="13">
        <f>SUM(Tabla5[[#This Row],[Enero ]:[Diciembre]])</f>
        <v>0</v>
      </c>
    </row>
    <row r="62" spans="3:18" ht="15.75" x14ac:dyDescent="0.25">
      <c r="C62" s="11" t="s">
        <v>71</v>
      </c>
      <c r="D62" s="12">
        <f>IFERROR(VLOOKUP(Tabla5[[#This Row],[DETALLE]],[1]!P1PRESUPUESTO[#Data],2,FALSE),0)</f>
        <v>0</v>
      </c>
      <c r="E62" s="12">
        <f>IFERROR(VLOOKUP(Tabla5[[#This Row],[DETALLE]],[1]!P1PRESUPUESTO[#Data],3,FALSE),0)</f>
        <v>400000</v>
      </c>
      <c r="F62" s="12">
        <f>IFERROR(VLOOKUP(Tabla5[[#This Row],[DETALLE]],[1]!P3EJECUCION[#All],2,FALSE),0)</f>
        <v>0</v>
      </c>
      <c r="G62" s="12">
        <f>IFERROR(VLOOKUP(Tabla5[[#This Row],[DETALLE]],[1]!P3EJECUCION[#All],3,FALSE),0)</f>
        <v>0</v>
      </c>
      <c r="H62" s="12">
        <f>IFERROR(VLOOKUP(Tabla5[[#This Row],[DETALLE]],[1]!P3EJECUCION[#All],4,FALSE),0)</f>
        <v>395000</v>
      </c>
      <c r="I62" s="12">
        <f>IFERROR(VLOOKUP(Tabla5[[#This Row],[DETALLE]],[1]!P3EJECUCION[#All],5,FALSE),0)</f>
        <v>0</v>
      </c>
      <c r="J62" s="12">
        <f>IFERROR(VLOOKUP(Tabla5[[#This Row],[DETALLE]],[1]!P3EJECUCION[#All],6,FALSE),0)</f>
        <v>0</v>
      </c>
      <c r="K62" s="12">
        <f>IFERROR(VLOOKUP(Tabla5[[#This Row],[DETALLE]],[1]!P3EJECUCION[#All],7,FALSE),0)</f>
        <v>0</v>
      </c>
      <c r="L62" s="12">
        <f>IFERROR(VLOOKUP(Tabla5[[#This Row],[DETALLE]],[1]!P3EJECUCION[#All],8,FALSE),0)</f>
        <v>0</v>
      </c>
      <c r="M62" s="12">
        <f>IFERROR(VLOOKUP(Tabla5[[#This Row],[DETALLE]],[1]!P3EJECUCION[#All],9,FALSE),0)</f>
        <v>0</v>
      </c>
      <c r="N62" s="12">
        <f>IFERROR(VLOOKUP(Tabla5[[#This Row],[DETALLE]],[1]!P3EJECUCION[#Data],10,FALSE),0)</f>
        <v>0</v>
      </c>
      <c r="O62" s="12">
        <f>IFERROR(VLOOKUP(Tabla5[[#This Row],[DETALLE]],[1]!P3EJECUCION[#Data],11,FALSE),0)</f>
        <v>0</v>
      </c>
      <c r="P62" s="12">
        <f>IFERROR(VLOOKUP(Tabla5[[#This Row],[DETALLE]],[1]!P3EJECUCION[#Data],12,FALSE),0)</f>
        <v>0</v>
      </c>
      <c r="Q62" s="12">
        <f>IFERROR(VLOOKUP(Tabla5[[#This Row],[DETALLE]],[1]!P3EJECUCION[#Data],13,FALSE),0)</f>
        <v>0</v>
      </c>
      <c r="R62" s="13">
        <f>SUM(Tabla5[[#This Row],[Enero ]:[Diciembre]])</f>
        <v>395000</v>
      </c>
    </row>
    <row r="63" spans="3:18" ht="15.75" x14ac:dyDescent="0.25">
      <c r="C63" s="11" t="s">
        <v>72</v>
      </c>
      <c r="D63" s="12">
        <f>IFERROR(VLOOKUP(Tabla5[[#This Row],[DETALLE]],[1]!P1PRESUPUESTO[#Data],2,FALSE),0)</f>
        <v>0</v>
      </c>
      <c r="E63" s="12">
        <f>IFERROR(VLOOKUP(Tabla5[[#This Row],[DETALLE]],[1]!P1PRESUPUESTO[#Data],3,FALSE),0)</f>
        <v>0</v>
      </c>
      <c r="F63" s="12"/>
      <c r="G63" s="12">
        <f>IFERROR(VLOOKUP(Tabla5[[#This Row],[DETALLE]],[1]!P3EJECUCION[#All],3,FALSE),0)</f>
        <v>0</v>
      </c>
      <c r="H63" s="12">
        <f>IFERROR(VLOOKUP(Tabla5[[#This Row],[DETALLE]],[1]!P3EJECUCION[#All],4,FALSE),0)</f>
        <v>0</v>
      </c>
      <c r="I63" s="12"/>
      <c r="J63" s="12">
        <f>IFERROR(VLOOKUP(Tabla5[[#This Row],[DETALLE]],[1]!P3EJECUCION[#All],6,FALSE),0)</f>
        <v>0</v>
      </c>
      <c r="K63" s="12">
        <f>IFERROR(VLOOKUP(Tabla5[[#This Row],[DETALLE]],[1]!P3EJECUCION[#All],7,FALSE),0)</f>
        <v>0</v>
      </c>
      <c r="L63" s="12">
        <f>IFERROR(VLOOKUP(Tabla5[[#This Row],[DETALLE]],[1]!P3EJECUCION[#All],8,FALSE),0)</f>
        <v>0</v>
      </c>
      <c r="M63" s="12">
        <f>IFERROR(VLOOKUP(Tabla5[[#This Row],[DETALLE]],[1]!P3EJECUCION[#All],9,FALSE),0)</f>
        <v>0</v>
      </c>
      <c r="N63" s="12">
        <f>IFERROR(VLOOKUP(Tabla5[[#This Row],[DETALLE]],[1]!P3EJECUCION[#Data],10,FALSE),0)</f>
        <v>0</v>
      </c>
      <c r="O63" s="12">
        <f>IFERROR(VLOOKUP(Tabla5[[#This Row],[DETALLE]],[1]!P3EJECUCION[#Data],11,FALSE),0)</f>
        <v>0</v>
      </c>
      <c r="P63" s="12">
        <f>IFERROR(VLOOKUP(Tabla5[[#This Row],[DETALLE]],[1]!P3EJECUCION[#Data],12,FALSE),0)</f>
        <v>0</v>
      </c>
      <c r="Q63" s="12">
        <f>IFERROR(VLOOKUP(Tabla5[[#This Row],[DETALLE]],[1]!P3EJECUCION[#Data],13,FALSE),0)</f>
        <v>0</v>
      </c>
      <c r="R63" s="13">
        <f>SUM(Tabla5[[#This Row],[Enero ]:[Diciembre]])</f>
        <v>0</v>
      </c>
    </row>
    <row r="64" spans="3:18" ht="15.75" x14ac:dyDescent="0.25">
      <c r="C64" s="9" t="s">
        <v>73</v>
      </c>
      <c r="D64" s="10">
        <f>D65+D66+D67+D68</f>
        <v>0</v>
      </c>
      <c r="E64" s="10">
        <f t="shared" ref="E64:R64" si="7">E65+E66+E67+E68</f>
        <v>0</v>
      </c>
      <c r="F64" s="10">
        <f t="shared" si="7"/>
        <v>0</v>
      </c>
      <c r="G64" s="10">
        <f t="shared" si="7"/>
        <v>0</v>
      </c>
      <c r="H64" s="10">
        <f t="shared" si="7"/>
        <v>0</v>
      </c>
      <c r="I64" s="10">
        <f t="shared" si="7"/>
        <v>0</v>
      </c>
      <c r="J64" s="10">
        <f t="shared" si="7"/>
        <v>0</v>
      </c>
      <c r="K64" s="10">
        <f t="shared" si="7"/>
        <v>0</v>
      </c>
      <c r="L64" s="10">
        <f t="shared" si="7"/>
        <v>0</v>
      </c>
      <c r="M64" s="10">
        <f t="shared" si="7"/>
        <v>0</v>
      </c>
      <c r="N64" s="10">
        <f t="shared" si="7"/>
        <v>0</v>
      </c>
      <c r="O64" s="10">
        <f t="shared" si="7"/>
        <v>0</v>
      </c>
      <c r="P64" s="10">
        <f t="shared" si="7"/>
        <v>0</v>
      </c>
      <c r="Q64" s="10">
        <f t="shared" si="7"/>
        <v>0</v>
      </c>
      <c r="R64" s="10">
        <f t="shared" si="7"/>
        <v>0</v>
      </c>
    </row>
    <row r="65" spans="3:18" ht="15.75" x14ac:dyDescent="0.25">
      <c r="C65" s="11" t="s">
        <v>74</v>
      </c>
      <c r="D65" s="12">
        <f>IFERROR(VLOOKUP(Tabla5[[#This Row],[DETALLE]],[1]!P1PRESUPUESTO[#Data],2,FALSE),0)</f>
        <v>0</v>
      </c>
      <c r="E65" s="12">
        <f>IFERROR(VLOOKUP(Tabla5[[#This Row],[DETALLE]],[1]!P1PRESUPUESTO[#Data],3,FALSE),0)</f>
        <v>0</v>
      </c>
      <c r="F65" s="12">
        <f>IFERROR(VLOOKUP(Tabla5[[#This Row],[DETALLE]],[1]!P3EJECUCION[#All],2,FALSE),0)</f>
        <v>0</v>
      </c>
      <c r="G65" s="12">
        <f>IFERROR(VLOOKUP(Tabla5[[#This Row],[DETALLE]],[1]!P3EJECUCION[#All],3,FALSE),0)</f>
        <v>0</v>
      </c>
      <c r="H65" s="12">
        <f>IFERROR(VLOOKUP(Tabla5[[#This Row],[DETALLE]],[1]!P3EJECUCION[#All],4,FALSE),0)</f>
        <v>0</v>
      </c>
      <c r="I65" s="12">
        <f>IFERROR(VLOOKUP(Tabla5[[#This Row],[DETALLE]],[1]!P3EJECUCION[#All],5,FALSE),0)</f>
        <v>0</v>
      </c>
      <c r="J65" s="12">
        <f>IFERROR(VLOOKUP(Tabla5[[#This Row],[DETALLE]],[1]!P3EJECUCION[#All],6,FALSE),0)</f>
        <v>0</v>
      </c>
      <c r="K65" s="12">
        <f>IFERROR(VLOOKUP(Tabla5[[#This Row],[DETALLE]],[1]!P3EJECUCION[#All],7,FALSE),0)</f>
        <v>0</v>
      </c>
      <c r="L65" s="12">
        <f>IFERROR(VLOOKUP(Tabla5[[#This Row],[DETALLE]],[1]!P3EJECUCION[#All],8,FALSE),0)</f>
        <v>0</v>
      </c>
      <c r="M65" s="12">
        <f>IFERROR(VLOOKUP(Tabla5[[#This Row],[DETALLE]],[1]!P3EJECUCION[#Data],9,FALSE),0)</f>
        <v>0</v>
      </c>
      <c r="N65" s="12">
        <f>IFERROR(VLOOKUP(Tabla5[[#This Row],[DETALLE]],[1]!P3EJECUCION[#Data],10,FALSE),0)</f>
        <v>0</v>
      </c>
      <c r="O65" s="12">
        <f>IFERROR(VLOOKUP(Tabla5[[#This Row],[DETALLE]],[1]!P3EJECUCION[#Data],11,FALSE),0)</f>
        <v>0</v>
      </c>
      <c r="P65" s="12">
        <f>IFERROR(VLOOKUP(Tabla5[[#This Row],[DETALLE]],[1]!P3EJECUCION[#Data],12,FALSE),0)</f>
        <v>0</v>
      </c>
      <c r="Q65" s="12">
        <f>IFERROR(VLOOKUP(Tabla5[[#This Row],[DETALLE]],[1]!P3EJECUCION[#Data],13,FALSE),0)</f>
        <v>0</v>
      </c>
      <c r="R65" s="13">
        <f>SUM(Tabla5[[#This Row],[Enero ]:[Diciembre]])</f>
        <v>0</v>
      </c>
    </row>
    <row r="66" spans="3:18" ht="15.75" x14ac:dyDescent="0.25">
      <c r="C66" s="11" t="s">
        <v>75</v>
      </c>
      <c r="D66" s="12">
        <f>IFERROR(VLOOKUP(Tabla5[[#This Row],[DETALLE]],[1]!P1PRESUPUESTO[#Data],2,FALSE),0)</f>
        <v>0</v>
      </c>
      <c r="E66" s="12">
        <f>IFERROR(VLOOKUP(Tabla5[[#This Row],[DETALLE]],[1]!P1PRESUPUESTO[#Data],3,FALSE),0)</f>
        <v>0</v>
      </c>
      <c r="F66" s="12">
        <f>IFERROR(VLOOKUP(Tabla5[[#This Row],[DETALLE]],[1]!P3EJECUCION[#All],2,FALSE),0)</f>
        <v>0</v>
      </c>
      <c r="G66" s="12">
        <f>IFERROR(VLOOKUP(Tabla5[[#This Row],[DETALLE]],[1]!P3EJECUCION[#All],3,FALSE),0)</f>
        <v>0</v>
      </c>
      <c r="H66" s="12">
        <f>IFERROR(VLOOKUP(Tabla5[[#This Row],[DETALLE]],[1]!P3EJECUCION[#All],4,FALSE),0)</f>
        <v>0</v>
      </c>
      <c r="I66" s="12">
        <f>IFERROR(VLOOKUP(Tabla5[[#This Row],[DETALLE]],[1]!P3EJECUCION[#All],5,FALSE),0)</f>
        <v>0</v>
      </c>
      <c r="J66" s="12">
        <f>IFERROR(VLOOKUP(Tabla5[[#This Row],[DETALLE]],[1]!P3EJECUCION[#All],6,FALSE),0)</f>
        <v>0</v>
      </c>
      <c r="K66" s="12">
        <f>IFERROR(VLOOKUP(Tabla5[[#This Row],[DETALLE]],[1]!P3EJECUCION[#All],7,FALSE),0)</f>
        <v>0</v>
      </c>
      <c r="L66" s="12">
        <f>IFERROR(VLOOKUP(Tabla5[[#This Row],[DETALLE]],[1]!P3EJECUCION[#All],8,FALSE),0)</f>
        <v>0</v>
      </c>
      <c r="M66" s="12">
        <f>IFERROR(VLOOKUP(Tabla5[[#This Row],[DETALLE]],[1]!P3EJECUCION[#Data],9,FALSE),0)</f>
        <v>0</v>
      </c>
      <c r="N66" s="12">
        <f>IFERROR(VLOOKUP(Tabla5[[#This Row],[DETALLE]],[1]!P3EJECUCION[#Data],10,FALSE),0)</f>
        <v>0</v>
      </c>
      <c r="O66" s="12">
        <f>IFERROR(VLOOKUP(Tabla5[[#This Row],[DETALLE]],[1]!P3EJECUCION[#Data],11,FALSE),0)</f>
        <v>0</v>
      </c>
      <c r="P66" s="12">
        <f>IFERROR(VLOOKUP(Tabla5[[#This Row],[DETALLE]],[1]!P3EJECUCION[#Data],12,FALSE),0)</f>
        <v>0</v>
      </c>
      <c r="Q66" s="12">
        <f>IFERROR(VLOOKUP(Tabla5[[#This Row],[DETALLE]],[1]!P3EJECUCION[#Data],13,FALSE),0)</f>
        <v>0</v>
      </c>
      <c r="R66" s="13">
        <f>SUM(Tabla5[[#This Row],[Enero ]:[Diciembre]])</f>
        <v>0</v>
      </c>
    </row>
    <row r="67" spans="3:18" ht="15.75" x14ac:dyDescent="0.25">
      <c r="C67" s="11" t="s">
        <v>76</v>
      </c>
      <c r="D67" s="12">
        <f>IFERROR(VLOOKUP(Tabla5[[#This Row],[DETALLE]],[1]!P1PRESUPUESTO[#Data],2,FALSE),0)</f>
        <v>0</v>
      </c>
      <c r="E67" s="12">
        <f>IFERROR(VLOOKUP(Tabla5[[#This Row],[DETALLE]],[1]!P1PRESUPUESTO[#Data],3,FALSE),0)</f>
        <v>0</v>
      </c>
      <c r="F67" s="12">
        <f>IFERROR(VLOOKUP(Tabla5[[#This Row],[DETALLE]],[1]!P3EJECUCION[#All],2,FALSE),0)</f>
        <v>0</v>
      </c>
      <c r="G67" s="12">
        <f>IFERROR(VLOOKUP(Tabla5[[#This Row],[DETALLE]],[1]!P3EJECUCION[#All],3,FALSE),0)</f>
        <v>0</v>
      </c>
      <c r="H67" s="12">
        <f>IFERROR(VLOOKUP(Tabla5[[#This Row],[DETALLE]],[1]!P3EJECUCION[#All],4,FALSE),0)</f>
        <v>0</v>
      </c>
      <c r="I67" s="12">
        <f>IFERROR(VLOOKUP(Tabla5[[#This Row],[DETALLE]],[1]!P3EJECUCION[#All],5,FALSE),0)</f>
        <v>0</v>
      </c>
      <c r="J67" s="12">
        <f>IFERROR(VLOOKUP(Tabla5[[#This Row],[DETALLE]],[1]!P3EJECUCION[#All],6,FALSE),0)</f>
        <v>0</v>
      </c>
      <c r="K67" s="12">
        <f>IFERROR(VLOOKUP(Tabla5[[#This Row],[DETALLE]],[1]!P3EJECUCION[#All],7,FALSE),0)</f>
        <v>0</v>
      </c>
      <c r="L67" s="12">
        <f>IFERROR(VLOOKUP(Tabla5[[#This Row],[DETALLE]],[1]!P3EJECUCION[#All],8,FALSE),0)</f>
        <v>0</v>
      </c>
      <c r="M67" s="12">
        <f>IFERROR(VLOOKUP(Tabla5[[#This Row],[DETALLE]],[1]!P3EJECUCION[#Data],9,FALSE),0)</f>
        <v>0</v>
      </c>
      <c r="N67" s="12">
        <f>IFERROR(VLOOKUP(Tabla5[[#This Row],[DETALLE]],[1]!P3EJECUCION[#Data],10,FALSE),0)</f>
        <v>0</v>
      </c>
      <c r="O67" s="12">
        <f>IFERROR(VLOOKUP(Tabla5[[#This Row],[DETALLE]],[1]!P3EJECUCION[#Data],11,FALSE),0)</f>
        <v>0</v>
      </c>
      <c r="P67" s="12">
        <f>IFERROR(VLOOKUP(Tabla5[[#This Row],[DETALLE]],[1]!P3EJECUCION[#Data],12,FALSE),0)</f>
        <v>0</v>
      </c>
      <c r="Q67" s="12">
        <f>IFERROR(VLOOKUP(Tabla5[[#This Row],[DETALLE]],[1]!P3EJECUCION[#Data],13,FALSE),0)</f>
        <v>0</v>
      </c>
      <c r="R67" s="13">
        <f>SUM(Tabla5[[#This Row],[Enero ]:[Diciembre]])</f>
        <v>0</v>
      </c>
    </row>
    <row r="68" spans="3:18" ht="15.75" x14ac:dyDescent="0.25">
      <c r="C68" s="11" t="s">
        <v>77</v>
      </c>
      <c r="D68" s="12">
        <f>IFERROR(VLOOKUP(Tabla5[[#This Row],[DETALLE]],[1]!P1PRESUPUESTO[#Data],2,FALSE),0)</f>
        <v>0</v>
      </c>
      <c r="E68" s="12">
        <f>IFERROR(VLOOKUP(Tabla5[[#This Row],[DETALLE]],[1]!P1PRESUPUESTO[#Data],3,FALSE),0)</f>
        <v>0</v>
      </c>
      <c r="F68" s="12">
        <f>IFERROR(VLOOKUP(Tabla5[[#This Row],[DETALLE]],[1]!P3EJECUCION[#Data],2,FALSE),0)</f>
        <v>0</v>
      </c>
      <c r="G68" s="12">
        <f>IFERROR(VLOOKUP(Tabla5[[#This Row],[DETALLE]],[1]!P3EJECUCION[#All],3,FALSE),0)</f>
        <v>0</v>
      </c>
      <c r="H68" s="12">
        <f>IFERROR(VLOOKUP(Tabla5[[#This Row],[DETALLE]],[1]!P3EJECUCION[#All],4,FALSE),0)</f>
        <v>0</v>
      </c>
      <c r="I68" s="12">
        <f>IFERROR(VLOOKUP(Tabla5[[#This Row],[DETALLE]],[1]!P3EJECUCION[#All],5,FALSE),0)</f>
        <v>0</v>
      </c>
      <c r="J68" s="12">
        <f>IFERROR(VLOOKUP(Tabla5[[#This Row],[DETALLE]],[1]!P3EJECUCION[#All],6,FALSE),0)</f>
        <v>0</v>
      </c>
      <c r="K68" s="12">
        <f>IFERROR(VLOOKUP(Tabla5[[#This Row],[DETALLE]],[1]!P3EJECUCION[#All],7,FALSE),0)</f>
        <v>0</v>
      </c>
      <c r="L68" s="12">
        <f>IFERROR(VLOOKUP(Tabla5[[#This Row],[DETALLE]],[1]!P3EJECUCION[#All],8,FALSE),0)</f>
        <v>0</v>
      </c>
      <c r="M68" s="12">
        <f>IFERROR(VLOOKUP(Tabla5[[#This Row],[DETALLE]],[1]!P3EJECUCION[#Data],9,FALSE),0)</f>
        <v>0</v>
      </c>
      <c r="N68" s="12">
        <f>IFERROR(VLOOKUP(Tabla5[[#This Row],[DETALLE]],[1]!P3EJECUCION[#Data],10,FALSE),0)</f>
        <v>0</v>
      </c>
      <c r="O68" s="12">
        <f>IFERROR(VLOOKUP(Tabla5[[#This Row],[DETALLE]],[1]!P3EJECUCION[#Data],11,FALSE),0)</f>
        <v>0</v>
      </c>
      <c r="P68" s="12">
        <f>IFERROR(VLOOKUP(Tabla5[[#This Row],[DETALLE]],[1]!P3EJECUCION[#Data],12,FALSE),0)</f>
        <v>0</v>
      </c>
      <c r="Q68" s="12">
        <f>IFERROR(VLOOKUP(Tabla5[[#This Row],[DETALLE]],[1]!P3EJECUCION[#Data],13,FALSE),0)</f>
        <v>0</v>
      </c>
      <c r="R68" s="13">
        <f>SUM(Tabla5[[#This Row],[Enero ]:[Diciembre]])</f>
        <v>0</v>
      </c>
    </row>
    <row r="69" spans="3:18" ht="15.75" x14ac:dyDescent="0.25">
      <c r="C69" s="9" t="s">
        <v>78</v>
      </c>
      <c r="D69" s="10">
        <f>D70+D71+D72+D73+D74+D75</f>
        <v>0</v>
      </c>
      <c r="E69" s="10">
        <f t="shared" ref="E69:R69" si="8">E70+E71+E72+E73+E74+E75</f>
        <v>0</v>
      </c>
      <c r="F69" s="10">
        <f t="shared" si="8"/>
        <v>0</v>
      </c>
      <c r="G69" s="12">
        <f>IFERROR(VLOOKUP(Tabla5[[#This Row],[DETALLE]],[1]!P3EJECUCION[#All],3,FALSE),0)</f>
        <v>0</v>
      </c>
      <c r="H69" s="12">
        <f>IFERROR(VLOOKUP(Tabla5[[#This Row],[DETALLE]],[1]!P3EJECUCION[#Data],4,FALSE),0)</f>
        <v>0</v>
      </c>
      <c r="I69" s="10">
        <f t="shared" si="8"/>
        <v>0</v>
      </c>
      <c r="J69" s="10">
        <f t="shared" si="8"/>
        <v>0</v>
      </c>
      <c r="K69" s="10">
        <f t="shared" si="8"/>
        <v>0</v>
      </c>
      <c r="L69" s="10">
        <f t="shared" si="8"/>
        <v>0</v>
      </c>
      <c r="M69" s="10">
        <f t="shared" si="8"/>
        <v>0</v>
      </c>
      <c r="N69" s="10">
        <f t="shared" si="8"/>
        <v>0</v>
      </c>
      <c r="O69" s="10">
        <f t="shared" si="8"/>
        <v>0</v>
      </c>
      <c r="P69" s="10">
        <f t="shared" si="8"/>
        <v>0</v>
      </c>
      <c r="Q69" s="10">
        <f t="shared" si="8"/>
        <v>0</v>
      </c>
      <c r="R69" s="10">
        <f t="shared" si="8"/>
        <v>0</v>
      </c>
    </row>
    <row r="70" spans="3:18" ht="15.75" x14ac:dyDescent="0.25">
      <c r="C70" s="11" t="s">
        <v>79</v>
      </c>
      <c r="D70" s="12">
        <f>IFERROR(VLOOKUP(Tabla5[[#This Row],[DETALLE]],[1]!P1PRESUPUESTO[#Data],2,FALSE),0)</f>
        <v>0</v>
      </c>
      <c r="E70" s="12">
        <f>IFERROR(VLOOKUP(Tabla5[[#This Row],[DETALLE]],[1]!P1PRESUPUESTO[#Data],3,FALSE),0)</f>
        <v>0</v>
      </c>
      <c r="F70" s="12">
        <f>IFERROR(VLOOKUP(Tabla5[[#This Row],[DETALLE]],[1]!P3EJECUCION[#All],2,FALSE),0)</f>
        <v>0</v>
      </c>
      <c r="G70" s="12">
        <f>IFERROR(VLOOKUP(Tabla5[[#This Row],[DETALLE]],[1]!P3EJECUCION[#All],3,FALSE),0)</f>
        <v>0</v>
      </c>
      <c r="H70" s="12">
        <f>IFERROR(VLOOKUP(Tabla5[[#This Row],[DETALLE]],[1]!P3EJECUCION[#All],4,FALSE),0)</f>
        <v>0</v>
      </c>
      <c r="I70" s="12">
        <f>IFERROR(VLOOKUP(Tabla5[[#This Row],[DETALLE]],[1]!P3EJECUCION[#Data],5,FALSE),0)</f>
        <v>0</v>
      </c>
      <c r="J70" s="12">
        <f>IFERROR(VLOOKUP(Tabla5[[#This Row],[DETALLE]],[1]!P3EJECUCION[#All],6,FALSE),0)</f>
        <v>0</v>
      </c>
      <c r="K70" s="12">
        <f>IFERROR(VLOOKUP(Tabla5[[#This Row],[DETALLE]],[1]!P3EJECUCION[#Data],7,FALSE),0)</f>
        <v>0</v>
      </c>
      <c r="L70" s="12">
        <f>IFERROR(VLOOKUP(Tabla5[[#This Row],[DETALLE]],[1]!P3EJECUCION[#All],8,FALSE),0)</f>
        <v>0</v>
      </c>
      <c r="M70" s="12">
        <f>IFERROR(VLOOKUP(Tabla5[[#This Row],[DETALLE]],[1]!P3EJECUCION[#Data],9,FALSE),0)</f>
        <v>0</v>
      </c>
      <c r="N70" s="12">
        <f>IFERROR(VLOOKUP(Tabla5[[#This Row],[DETALLE]],[1]!P3EJECUCION[#Data],10,FALSE),0)</f>
        <v>0</v>
      </c>
      <c r="O70" s="12">
        <f>IFERROR(VLOOKUP(Tabla5[[#This Row],[DETALLE]],[1]!P3EJECUCION[#Data],11,FALSE),0)</f>
        <v>0</v>
      </c>
      <c r="P70" s="12">
        <f>IFERROR(VLOOKUP(Tabla5[[#This Row],[DETALLE]],[1]!P3EJECUCION[#Data],12,FALSE),0)</f>
        <v>0</v>
      </c>
      <c r="Q70" s="12">
        <f>IFERROR(VLOOKUP(Tabla5[[#This Row],[DETALLE]],[1]!P3EJECUCION[#Data],13,FALSE),0)</f>
        <v>0</v>
      </c>
      <c r="R70" s="13">
        <f>SUM(Tabla5[[#This Row],[Enero ]:[Diciembre]])</f>
        <v>0</v>
      </c>
    </row>
    <row r="71" spans="3:18" ht="15.75" x14ac:dyDescent="0.25">
      <c r="C71" s="11" t="s">
        <v>80</v>
      </c>
      <c r="D71" s="12">
        <f>IFERROR(VLOOKUP(Tabla5[[#This Row],[DETALLE]],[1]!P1PRESUPUESTO[#Data],2,FALSE),0)</f>
        <v>0</v>
      </c>
      <c r="E71" s="12">
        <f>IFERROR(VLOOKUP(Tabla5[[#This Row],[DETALLE]],[1]!P1PRESUPUESTO[#Data],3,FALSE),0)</f>
        <v>0</v>
      </c>
      <c r="F71" s="12">
        <f>IFERROR(VLOOKUP(Tabla5[[#This Row],[DETALLE]],[1]!P3EJECUCION[#All],2,FALSE),0)</f>
        <v>0</v>
      </c>
      <c r="G71" s="12">
        <f>IFERROR(VLOOKUP(Tabla5[[#This Row],[DETALLE]],[1]!P3EJECUCION[#All],3,FALSE),0)</f>
        <v>0</v>
      </c>
      <c r="H71" s="12">
        <f>IFERROR(VLOOKUP(Tabla5[[#This Row],[DETALLE]],[1]!P3EJECUCION[#All],4,FALSE),0)</f>
        <v>0</v>
      </c>
      <c r="I71" s="12">
        <f>IFERROR(VLOOKUP(Tabla5[[#This Row],[DETALLE]],[1]!P3EJECUCION[#Data],5,FALSE),0)</f>
        <v>0</v>
      </c>
      <c r="J71" s="12">
        <f>IFERROR(VLOOKUP(Tabla5[[#This Row],[DETALLE]],[1]!P3EJECUCION[#All],6,FALSE),0)</f>
        <v>0</v>
      </c>
      <c r="K71" s="12">
        <f>IFERROR(VLOOKUP(Tabla5[[#This Row],[DETALLE]],[1]!P3EJECUCION[#Data],7,FALSE),0)</f>
        <v>0</v>
      </c>
      <c r="L71" s="12">
        <f>IFERROR(VLOOKUP(Tabla5[[#This Row],[DETALLE]],[1]!P3EJECUCION[#All],8,FALSE),0)</f>
        <v>0</v>
      </c>
      <c r="M71" s="12">
        <f>IFERROR(VLOOKUP(Tabla5[[#This Row],[DETALLE]],[1]!P3EJECUCION[#Data],9,FALSE),0)</f>
        <v>0</v>
      </c>
      <c r="N71" s="12">
        <f>IFERROR(VLOOKUP(Tabla5[[#This Row],[DETALLE]],[1]!P3EJECUCION[#Data],10,FALSE),0)</f>
        <v>0</v>
      </c>
      <c r="O71" s="12">
        <f>IFERROR(VLOOKUP(Tabla5[[#This Row],[DETALLE]],[1]!P3EJECUCION[#Data],11,FALSE),0)</f>
        <v>0</v>
      </c>
      <c r="P71" s="12">
        <f>IFERROR(VLOOKUP(Tabla5[[#This Row],[DETALLE]],[1]!P3EJECUCION[#Data],12,FALSE),0)</f>
        <v>0</v>
      </c>
      <c r="Q71" s="12">
        <f>IFERROR(VLOOKUP(Tabla5[[#This Row],[DETALLE]],[1]!P3EJECUCION[#Data],13,FALSE),0)</f>
        <v>0</v>
      </c>
      <c r="R71" s="13">
        <f>SUM(Tabla5[[#This Row],[Enero ]:[Diciembre]])</f>
        <v>0</v>
      </c>
    </row>
    <row r="72" spans="3:18" ht="15.75" x14ac:dyDescent="0.25">
      <c r="C72" s="9" t="s">
        <v>81</v>
      </c>
      <c r="D72" s="10">
        <f>IFERROR(VLOOKUP(Tabla5[[#This Row],[DETALLE]],[1]!P1PRESUPUESTO[#Data],2,FALSE),0)</f>
        <v>0</v>
      </c>
      <c r="E72" s="10">
        <f>IFERROR(VLOOKUP(Tabla5[[#This Row],[DETALLE]],[1]!P1PRESUPUESTO[#Data],3,FALSE),0)</f>
        <v>0</v>
      </c>
      <c r="F72" s="12">
        <f>IFERROR(VLOOKUP(Tabla5[[#This Row],[DETALLE]],[1]!P3EJECUCION[#All],2,FALSE),0)</f>
        <v>0</v>
      </c>
      <c r="G72" s="12">
        <f>IFERROR(VLOOKUP(Tabla5[[#This Row],[DETALLE]],[1]!P3EJECUCION[#All],3,FALSE),0)</f>
        <v>0</v>
      </c>
      <c r="H72" s="12">
        <f>IFERROR(VLOOKUP(Tabla5[[#This Row],[DETALLE]],[1]!P3EJECUCION[#All],4,FALSE),0)</f>
        <v>0</v>
      </c>
      <c r="I72" s="12">
        <f>IFERROR(VLOOKUP(Tabla5[[#This Row],[DETALLE]],[1]!P3EJECUCION[#Data],5,FALSE),0)</f>
        <v>0</v>
      </c>
      <c r="J72" s="12">
        <f>IFERROR(VLOOKUP(Tabla5[[#This Row],[DETALLE]],[1]!P3EJECUCION[#All],6,FALSE),0)</f>
        <v>0</v>
      </c>
      <c r="K72" s="10">
        <f>IFERROR(VLOOKUP(Tabla5[[#This Row],[DETALLE]],[1]!P3EJECUCION[#Data],7,FALSE),0)</f>
        <v>0</v>
      </c>
      <c r="L72" s="12">
        <f>IFERROR(VLOOKUP(Tabla5[[#This Row],[DETALLE]],[1]!P3EJECUCION[#All],8,FALSE),0)</f>
        <v>0</v>
      </c>
      <c r="M72" s="12">
        <f>IFERROR(VLOOKUP(Tabla5[[#This Row],[DETALLE]],[1]!P3EJECUCION[#Data],9,FALSE),0)</f>
        <v>0</v>
      </c>
      <c r="N72" s="10">
        <f>IFERROR(VLOOKUP(Tabla5[[#This Row],[DETALLE]],[1]!P3EJECUCION[#Data],10,FALSE),0)</f>
        <v>0</v>
      </c>
      <c r="O72" s="10">
        <f>IFERROR(VLOOKUP(Tabla5[[#This Row],[DETALLE]],[1]!P3EJECUCION[#Data],11,FALSE),0)</f>
        <v>0</v>
      </c>
      <c r="P72" s="10">
        <f>IFERROR(VLOOKUP(Tabla5[[#This Row],[DETALLE]],[1]!P3EJECUCION[#Data],12,FALSE),0)</f>
        <v>0</v>
      </c>
      <c r="Q72" s="10">
        <f>IFERROR(VLOOKUP(Tabla5[[#This Row],[DETALLE]],[1]!P3EJECUCION[#Data],13,FALSE),0)</f>
        <v>0</v>
      </c>
      <c r="R72" s="15">
        <f>SUM(Tabla5[[#This Row],[Enero ]:[Diciembre]])</f>
        <v>0</v>
      </c>
    </row>
    <row r="73" spans="3:18" ht="15.75" x14ac:dyDescent="0.25">
      <c r="C73" s="11" t="s">
        <v>82</v>
      </c>
      <c r="D73" s="12">
        <f>IFERROR(VLOOKUP(Tabla5[[#This Row],[DETALLE]],[1]!P1PRESUPUESTO[#Data],2,FALSE),0)</f>
        <v>0</v>
      </c>
      <c r="E73" s="12">
        <f>IFERROR(VLOOKUP(Tabla5[[#This Row],[DETALLE]],[1]!P1PRESUPUESTO[#Data],3,FALSE),0)</f>
        <v>0</v>
      </c>
      <c r="F73" s="12">
        <f>IFERROR(VLOOKUP(Tabla5[[#This Row],[DETALLE]],[1]!P3EJECUCION[#All],2,FALSE),0)</f>
        <v>0</v>
      </c>
      <c r="G73" s="12">
        <f>IFERROR(VLOOKUP(Tabla5[[#This Row],[DETALLE]],[1]!P3EJECUCION[#All],3,FALSE),0)</f>
        <v>0</v>
      </c>
      <c r="H73" s="12">
        <f>IFERROR(VLOOKUP(Tabla5[[#This Row],[DETALLE]],[1]!P3EJECUCION[#All],4,FALSE),0)</f>
        <v>0</v>
      </c>
      <c r="I73" s="12">
        <f>IFERROR(VLOOKUP(Tabla5[[#This Row],[DETALLE]],[1]!P3EJECUCION[#Data],5,FALSE),0)</f>
        <v>0</v>
      </c>
      <c r="J73" s="12">
        <f>IFERROR(VLOOKUP(Tabla5[[#This Row],[DETALLE]],[1]!P3EJECUCION[#All],6,FALSE),0)</f>
        <v>0</v>
      </c>
      <c r="K73" s="12">
        <f>IFERROR(VLOOKUP(Tabla5[[#This Row],[DETALLE]],[1]!P3EJECUCION[#Data],7,FALSE),0)</f>
        <v>0</v>
      </c>
      <c r="L73" s="12">
        <f>IFERROR(VLOOKUP(Tabla5[[#This Row],[DETALLE]],[1]!P3EJECUCION[#All],8,FALSE),0)</f>
        <v>0</v>
      </c>
      <c r="M73" s="12">
        <f>IFERROR(VLOOKUP(Tabla5[[#This Row],[DETALLE]],[1]!P3EJECUCION[#Data],9,FALSE),0)</f>
        <v>0</v>
      </c>
      <c r="N73" s="12">
        <f>IFERROR(VLOOKUP(Tabla5[[#This Row],[DETALLE]],[1]!P3EJECUCION[#Data],10,FALSE),0)</f>
        <v>0</v>
      </c>
      <c r="O73" s="12">
        <f>IFERROR(VLOOKUP(Tabla5[[#This Row],[DETALLE]],[1]!P3EJECUCION[#Data],11,FALSE),0)</f>
        <v>0</v>
      </c>
      <c r="P73" s="12">
        <f>IFERROR(VLOOKUP(Tabla5[[#This Row],[DETALLE]],[1]!P3EJECUCION[#Data],12,FALSE),0)</f>
        <v>0</v>
      </c>
      <c r="Q73" s="12">
        <f>IFERROR(VLOOKUP(Tabla5[[#This Row],[DETALLE]],[1]!P3EJECUCION[#Data],13,FALSE),0)</f>
        <v>0</v>
      </c>
      <c r="R73" s="13">
        <f>SUM(Tabla5[[#This Row],[Enero ]:[Diciembre]])</f>
        <v>0</v>
      </c>
    </row>
    <row r="74" spans="3:18" ht="15.75" x14ac:dyDescent="0.25">
      <c r="C74" s="11" t="s">
        <v>83</v>
      </c>
      <c r="D74" s="12">
        <f>IFERROR(VLOOKUP(Tabla5[[#This Row],[DETALLE]],[1]!P1PRESUPUESTO[#Data],2,FALSE),0)</f>
        <v>0</v>
      </c>
      <c r="E74" s="12">
        <f>IFERROR(VLOOKUP(Tabla5[[#This Row],[DETALLE]],[1]!P1PRESUPUESTO[#Data],3,FALSE),0)</f>
        <v>0</v>
      </c>
      <c r="F74" s="12">
        <f>IFERROR(VLOOKUP(Tabla5[[#This Row],[DETALLE]],[1]!P3EJECUCION[#All],2,FALSE),0)</f>
        <v>0</v>
      </c>
      <c r="G74" s="12">
        <f>IFERROR(VLOOKUP(Tabla5[[#This Row],[DETALLE]],[1]!P3EJECUCION[#All],3,FALSE),0)</f>
        <v>0</v>
      </c>
      <c r="H74" s="12">
        <f>IFERROR(VLOOKUP(Tabla5[[#This Row],[DETALLE]],[1]!P3EJECUCION[#All],4,FALSE),0)</f>
        <v>0</v>
      </c>
      <c r="I74" s="12">
        <f>IFERROR(VLOOKUP(Tabla5[[#This Row],[DETALLE]],[1]!P3EJECUCION[#Data],5,FALSE),0)</f>
        <v>0</v>
      </c>
      <c r="J74" s="12">
        <f>IFERROR(VLOOKUP(Tabla5[[#This Row],[DETALLE]],[1]!P3EJECUCION[#All],6,FALSE),0)</f>
        <v>0</v>
      </c>
      <c r="K74" s="12">
        <f>IFERROR(VLOOKUP(Tabla5[[#This Row],[DETALLE]],[1]!P3EJECUCION[#Data],7,FALSE),0)</f>
        <v>0</v>
      </c>
      <c r="L74" s="12">
        <f>IFERROR(VLOOKUP(Tabla5[[#This Row],[DETALLE]],[1]!P3EJECUCION[#All],8,FALSE),0)</f>
        <v>0</v>
      </c>
      <c r="M74" s="12">
        <f>IFERROR(VLOOKUP(Tabla5[[#This Row],[DETALLE]],[1]!P3EJECUCION[#Data],9,FALSE),0)</f>
        <v>0</v>
      </c>
      <c r="N74" s="12">
        <f>IFERROR(VLOOKUP(Tabla5[[#This Row],[DETALLE]],[1]!P3EJECUCION[#Data],10,FALSE),0)</f>
        <v>0</v>
      </c>
      <c r="O74" s="12">
        <f>IFERROR(VLOOKUP(Tabla5[[#This Row],[DETALLE]],[1]!P3EJECUCION[#Data],11,FALSE),0)</f>
        <v>0</v>
      </c>
      <c r="P74" s="12">
        <f>IFERROR(VLOOKUP(Tabla5[[#This Row],[DETALLE]],[1]!P3EJECUCION[#Data],12,FALSE),0)</f>
        <v>0</v>
      </c>
      <c r="Q74" s="12">
        <f>IFERROR(VLOOKUP(Tabla5[[#This Row],[DETALLE]],[1]!P3EJECUCION[#Data],13,FALSE),0)</f>
        <v>0</v>
      </c>
      <c r="R74" s="13">
        <f>SUM(Tabla5[[#This Row],[Enero ]:[Diciembre]])</f>
        <v>0</v>
      </c>
    </row>
    <row r="75" spans="3:18" ht="15.75" x14ac:dyDescent="0.25">
      <c r="C75" s="11" t="s">
        <v>84</v>
      </c>
      <c r="D75" s="12">
        <f>IFERROR(VLOOKUP(Tabla5[[#This Row],[DETALLE]],[1]!P1PRESUPUESTO[#Data],2,FALSE),0)</f>
        <v>0</v>
      </c>
      <c r="E75" s="12">
        <f>IFERROR(VLOOKUP(Tabla5[[#This Row],[DETALLE]],[1]!P1PRESUPUESTO[#Data],3,FALSE),0)</f>
        <v>0</v>
      </c>
      <c r="F75" s="12">
        <f>IFERROR(VLOOKUP(Tabla5[[#This Row],[DETALLE]],[1]!P3EJECUCION[#Data],2,FALSE),0)</f>
        <v>0</v>
      </c>
      <c r="G75" s="12">
        <f>IFERROR(VLOOKUP(Tabla5[[#This Row],[DETALLE]],[1]!P3EJECUCION[#All],3,FALSE),0)</f>
        <v>0</v>
      </c>
      <c r="H75" s="12">
        <f>IFERROR(VLOOKUP(Tabla5[[#This Row],[DETALLE]],[1]!P3EJECUCION[#All],4,FALSE),0)</f>
        <v>0</v>
      </c>
      <c r="I75" s="12">
        <f>IFERROR(VLOOKUP(Tabla5[[#This Row],[DETALLE]],[1]!P3EJECUCION[#Data],5,FALSE),0)</f>
        <v>0</v>
      </c>
      <c r="J75" s="12">
        <f>IFERROR(VLOOKUP(Tabla5[[#This Row],[DETALLE]],[1]!P3EJECUCION[#All],6,FALSE),0)</f>
        <v>0</v>
      </c>
      <c r="K75" s="12">
        <f>IFERROR(VLOOKUP(Tabla5[[#This Row],[DETALLE]],[1]!P3EJECUCION[#Data],7,FALSE),0)</f>
        <v>0</v>
      </c>
      <c r="L75" s="12">
        <f>IFERROR(VLOOKUP(Tabla5[[#This Row],[DETALLE]],[1]!P3EJECUCION[#All],8,FALSE),0)</f>
        <v>0</v>
      </c>
      <c r="M75" s="12">
        <f>IFERROR(VLOOKUP(Tabla5[[#This Row],[DETALLE]],[1]!P3EJECUCION[#Data],9,FALSE),0)</f>
        <v>0</v>
      </c>
      <c r="N75" s="12">
        <f>IFERROR(VLOOKUP(Tabla5[[#This Row],[DETALLE]],[1]!P3EJECUCION[#Data],10,FALSE),0)</f>
        <v>0</v>
      </c>
      <c r="O75" s="12">
        <f>IFERROR(VLOOKUP(Tabla5[[#This Row],[DETALLE]],[1]!P3EJECUCION[#Data],11,FALSE),0)</f>
        <v>0</v>
      </c>
      <c r="P75" s="12">
        <f>IFERROR(VLOOKUP(Tabla5[[#This Row],[DETALLE]],[1]!P3EJECUCION[#Data],12,FALSE),0)</f>
        <v>0</v>
      </c>
      <c r="Q75" s="12">
        <f>IFERROR(VLOOKUP(Tabla5[[#This Row],[DETALLE]],[1]!P3EJECUCION[#Data],13,FALSE),0)</f>
        <v>0</v>
      </c>
      <c r="R75" s="13">
        <f>SUM(Tabla5[[#This Row],[Enero ]:[Diciembre]])</f>
        <v>0</v>
      </c>
    </row>
    <row r="76" spans="3:18" ht="15.75" x14ac:dyDescent="0.25">
      <c r="C76" s="7" t="s">
        <v>85</v>
      </c>
      <c r="D76" s="8">
        <f>D77+D80+D83</f>
        <v>0</v>
      </c>
      <c r="E76" s="8">
        <f t="shared" ref="E76:R76" si="9">E77+E80+E83</f>
        <v>0</v>
      </c>
      <c r="F76" s="8">
        <f t="shared" si="9"/>
        <v>0</v>
      </c>
      <c r="G76" s="8">
        <f t="shared" si="9"/>
        <v>0</v>
      </c>
      <c r="H76" s="8">
        <f t="shared" si="9"/>
        <v>0</v>
      </c>
      <c r="I76" s="8">
        <f t="shared" si="9"/>
        <v>0</v>
      </c>
      <c r="J76" s="8">
        <f t="shared" si="9"/>
        <v>0</v>
      </c>
      <c r="K76" s="8">
        <f t="shared" si="9"/>
        <v>0</v>
      </c>
      <c r="L76" s="8">
        <f t="shared" si="9"/>
        <v>0</v>
      </c>
      <c r="M76" s="8">
        <f t="shared" si="9"/>
        <v>0</v>
      </c>
      <c r="N76" s="8">
        <f t="shared" si="9"/>
        <v>0</v>
      </c>
      <c r="O76" s="8">
        <f t="shared" si="9"/>
        <v>0</v>
      </c>
      <c r="P76" s="8">
        <f t="shared" si="9"/>
        <v>0</v>
      </c>
      <c r="Q76" s="8">
        <f t="shared" si="9"/>
        <v>0</v>
      </c>
      <c r="R76" s="8">
        <f t="shared" si="9"/>
        <v>0</v>
      </c>
    </row>
    <row r="77" spans="3:18" ht="15.75" x14ac:dyDescent="0.25">
      <c r="C77" s="9" t="s">
        <v>86</v>
      </c>
      <c r="D77" s="10">
        <f>D78+D79</f>
        <v>0</v>
      </c>
      <c r="E77" s="10">
        <f>IFERROR(VLOOKUP(Tabla5[[#This Row],[DETALLE]],[1]!P1PRESUPUESTO[#Data],3,FALSE),0)</f>
        <v>0</v>
      </c>
      <c r="F77" s="12">
        <f>IFERROR(VLOOKUP(Tabla5[[#This Row],[DETALLE]],[1]!P3EJECUCION[#All],2,FALSE),0)</f>
        <v>0</v>
      </c>
      <c r="G77" s="12">
        <f>IFERROR(VLOOKUP(Tabla5[[#This Row],[DETALLE]],[1]!P3EJECUCION[#All],3,FALSE),0)</f>
        <v>0</v>
      </c>
      <c r="H77" s="12">
        <f>IFERROR(VLOOKUP(Tabla5[[#This Row],[DETALLE]],[1]!P3EJECUCION[#All],4,FALSE),0)</f>
        <v>0</v>
      </c>
      <c r="I77" s="12">
        <f>IFERROR(VLOOKUP(Tabla5[[#This Row],[DETALLE]],[1]!P3EJECUCION[#Data],5,FALSE),0)</f>
        <v>0</v>
      </c>
      <c r="J77" s="12">
        <f>IFERROR(VLOOKUP(Tabla5[[#This Row],[DETALLE]],[1]!P3EJECUCION[#Data],6,FALSE),0)</f>
        <v>0</v>
      </c>
      <c r="K77" s="12">
        <f>IFERROR(VLOOKUP(Tabla5[[#This Row],[DETALLE]],[1]!P3EJECUCION[#Data],7,FALSE),0)</f>
        <v>0</v>
      </c>
      <c r="L77" s="12">
        <f>IFERROR(VLOOKUP(Tabla5[[#This Row],[DETALLE]],[1]!P3EJECUCION[#Data],8,FALSE),0)</f>
        <v>0</v>
      </c>
      <c r="M77" s="12">
        <f>IFERROR(VLOOKUP(Tabla5[[#This Row],[DETALLE]],[1]!P3EJECUCION[#Data],9,FALSE),0)</f>
        <v>0</v>
      </c>
      <c r="N77" s="12">
        <f>IFERROR(VLOOKUP(Tabla5[[#This Row],[DETALLE]],[1]!P3EJECUCION[#Data],10,FALSE),0)</f>
        <v>0</v>
      </c>
      <c r="O77" s="12">
        <f>IFERROR(VLOOKUP(Tabla5[[#This Row],[DETALLE]],[1]!P3EJECUCION[#Data],11,FALSE),0)</f>
        <v>0</v>
      </c>
      <c r="P77" s="12">
        <f>IFERROR(VLOOKUP(Tabla5[[#This Row],[DETALLE]],[1]!P3EJECUCION[#Data],12,FALSE),0)</f>
        <v>0</v>
      </c>
      <c r="Q77" s="12">
        <f>IFERROR(VLOOKUP(Tabla5[[#This Row],[DETALLE]],[1]!P3EJECUCION[#Data],13,FALSE),0)</f>
        <v>0</v>
      </c>
      <c r="R77" s="13">
        <f>SUM(Tabla5[[#This Row],[Enero ]:[Diciembre]])</f>
        <v>0</v>
      </c>
    </row>
    <row r="78" spans="3:18" ht="15.75" x14ac:dyDescent="0.25">
      <c r="C78" s="11" t="s">
        <v>87</v>
      </c>
      <c r="D78" s="12">
        <f>IFERROR(VLOOKUP(Tabla5[[#This Row],[DETALLE]],[1]!P1PRESUPUESTO[#Data],2,FALSE),0)</f>
        <v>0</v>
      </c>
      <c r="E78" s="12">
        <f>IFERROR(VLOOKUP(Tabla5[[#This Row],[DETALLE]],[1]!P1PRESUPUESTO[#Data],3,FALSE),0)</f>
        <v>0</v>
      </c>
      <c r="F78" s="12">
        <f>IFERROR(VLOOKUP(Tabla5[[#This Row],[DETALLE]],[1]!P3EJECUCION[#All],2,FALSE),0)</f>
        <v>0</v>
      </c>
      <c r="G78" s="12">
        <f>IFERROR(VLOOKUP(Tabla5[[#This Row],[DETALLE]],[1]!P3EJECUCION[#All],3,FALSE),0)</f>
        <v>0</v>
      </c>
      <c r="H78" s="12">
        <f>IFERROR(VLOOKUP(Tabla5[[#This Row],[DETALLE]],[1]!P3EJECUCION[#All],4,FALSE),0)</f>
        <v>0</v>
      </c>
      <c r="I78" s="12">
        <f>IFERROR(VLOOKUP(Tabla5[[#This Row],[DETALLE]],[1]!P3EJECUCION[#Data],5,FALSE),0)</f>
        <v>0</v>
      </c>
      <c r="J78" s="12">
        <f>IFERROR(VLOOKUP(Tabla5[[#This Row],[DETALLE]],[1]!P3EJECUCION[#Data],6,FALSE),0)</f>
        <v>0</v>
      </c>
      <c r="K78" s="12">
        <f>IFERROR(VLOOKUP(Tabla5[[#This Row],[DETALLE]],[1]!P3EJECUCION[#Data],7,FALSE),0)</f>
        <v>0</v>
      </c>
      <c r="L78" s="12">
        <f>IFERROR(VLOOKUP(Tabla5[[#This Row],[DETALLE]],[1]!P3EJECUCION[#Data],8,FALSE),0)</f>
        <v>0</v>
      </c>
      <c r="M78" s="12">
        <f>IFERROR(VLOOKUP(Tabla5[[#This Row],[DETALLE]],[1]!P3EJECUCION[#Data],9,FALSE),0)</f>
        <v>0</v>
      </c>
      <c r="N78" s="12">
        <f>IFERROR(VLOOKUP(Tabla5[[#This Row],[DETALLE]],[1]!P3EJECUCION[#Data],10,FALSE),0)</f>
        <v>0</v>
      </c>
      <c r="O78" s="12">
        <f>IFERROR(VLOOKUP(Tabla5[[#This Row],[DETALLE]],[1]!P3EJECUCION[#Data],11,FALSE),0)</f>
        <v>0</v>
      </c>
      <c r="P78" s="12">
        <f>IFERROR(VLOOKUP(Tabla5[[#This Row],[DETALLE]],[1]!P3EJECUCION[#Data],12,FALSE),0)</f>
        <v>0</v>
      </c>
      <c r="Q78" s="12">
        <f>IFERROR(VLOOKUP(Tabla5[[#This Row],[DETALLE]],[1]!P3EJECUCION[#Data],13,FALSE),0)</f>
        <v>0</v>
      </c>
      <c r="R78" s="13">
        <f>SUM(Tabla5[[#This Row],[Enero ]:[Diciembre]])</f>
        <v>0</v>
      </c>
    </row>
    <row r="79" spans="3:18" ht="15.75" x14ac:dyDescent="0.25">
      <c r="C79" s="11" t="s">
        <v>88</v>
      </c>
      <c r="D79" s="12">
        <f>IFERROR(VLOOKUP(Tabla5[[#This Row],[DETALLE]],[1]!P1PRESUPUESTO[#Data],2,FALSE),0)</f>
        <v>0</v>
      </c>
      <c r="E79" s="12">
        <f>IFERROR(VLOOKUP(Tabla5[[#This Row],[DETALLE]],[1]!P1PRESUPUESTO[#Data],3,FALSE),0)</f>
        <v>0</v>
      </c>
      <c r="F79" s="12">
        <f>IFERROR(VLOOKUP(Tabla5[[#This Row],[DETALLE]],[1]!P3EJECUCION[#Data],2,FALSE),0)</f>
        <v>0</v>
      </c>
      <c r="G79" s="12">
        <f>IFERROR(VLOOKUP(Tabla5[[#This Row],[DETALLE]],[1]!P3EJECUCION[#All],3,FALSE),0)</f>
        <v>0</v>
      </c>
      <c r="H79" s="12">
        <f>IFERROR(VLOOKUP(Tabla5[[#This Row],[DETALLE]],[1]!P3EJECUCION[#All],4,FALSE),0)</f>
        <v>0</v>
      </c>
      <c r="I79" s="12">
        <f>IFERROR(VLOOKUP(Tabla5[[#This Row],[DETALLE]],[1]!P3EJECUCION[#Data],5,FALSE),0)</f>
        <v>0</v>
      </c>
      <c r="J79" s="12">
        <f>IFERROR(VLOOKUP(Tabla5[[#This Row],[DETALLE]],[1]!P3EJECUCION[#Data],6,FALSE),0)</f>
        <v>0</v>
      </c>
      <c r="K79" s="12">
        <f>IFERROR(VLOOKUP(Tabla5[[#This Row],[DETALLE]],[1]!P3EJECUCION[#Data],7,FALSE),0)</f>
        <v>0</v>
      </c>
      <c r="L79" s="12">
        <f>IFERROR(VLOOKUP(Tabla5[[#This Row],[DETALLE]],[1]!P3EJECUCION[#Data],8,FALSE),0)</f>
        <v>0</v>
      </c>
      <c r="M79" s="12">
        <f>IFERROR(VLOOKUP(Tabla5[[#This Row],[DETALLE]],[1]!P3EJECUCION[#Data],9,FALSE),0)</f>
        <v>0</v>
      </c>
      <c r="N79" s="12">
        <f>IFERROR(VLOOKUP(Tabla5[[#This Row],[DETALLE]],[1]!P3EJECUCION[#Data],10,FALSE),0)</f>
        <v>0</v>
      </c>
      <c r="O79" s="12">
        <f>IFERROR(VLOOKUP(Tabla5[[#This Row],[DETALLE]],[1]!P3EJECUCION[#Data],11,FALSE),0)</f>
        <v>0</v>
      </c>
      <c r="P79" s="12">
        <f>IFERROR(VLOOKUP(Tabla5[[#This Row],[DETALLE]],[1]!P3EJECUCION[#Data],12,FALSE),0)</f>
        <v>0</v>
      </c>
      <c r="Q79" s="12">
        <f>IFERROR(VLOOKUP(Tabla5[[#This Row],[DETALLE]],[1]!P3EJECUCION[#Data],13,FALSE),0)</f>
        <v>0</v>
      </c>
      <c r="R79" s="13">
        <f>SUM(Tabla5[[#This Row],[Enero ]:[Diciembre]])</f>
        <v>0</v>
      </c>
    </row>
    <row r="80" spans="3:18" ht="15.75" x14ac:dyDescent="0.25">
      <c r="C80" s="9" t="s">
        <v>89</v>
      </c>
      <c r="D80" s="10">
        <f>D81+D82</f>
        <v>0</v>
      </c>
      <c r="E80" s="10">
        <f t="shared" ref="E80:R80" si="10">E81+E82</f>
        <v>0</v>
      </c>
      <c r="F80" s="10">
        <f t="shared" si="10"/>
        <v>0</v>
      </c>
      <c r="G80" s="12">
        <f>IFERROR(VLOOKUP(Tabla5[[#This Row],[DETALLE]],[1]!P3EJECUCION[#All],3,FALSE),0)</f>
        <v>0</v>
      </c>
      <c r="H80" s="12">
        <f>IFERROR(VLOOKUP(Tabla5[[#This Row],[DETALLE]],[1]!P3EJECUCION[#Data],4,FALSE),0)</f>
        <v>0</v>
      </c>
      <c r="I80" s="10">
        <f t="shared" si="10"/>
        <v>0</v>
      </c>
      <c r="J80" s="10">
        <f t="shared" si="10"/>
        <v>0</v>
      </c>
      <c r="K80" s="10">
        <f t="shared" si="10"/>
        <v>0</v>
      </c>
      <c r="L80" s="10">
        <f t="shared" si="10"/>
        <v>0</v>
      </c>
      <c r="M80" s="10">
        <f t="shared" si="10"/>
        <v>0</v>
      </c>
      <c r="N80" s="10">
        <f t="shared" si="10"/>
        <v>0</v>
      </c>
      <c r="O80" s="10">
        <f t="shared" si="10"/>
        <v>0</v>
      </c>
      <c r="P80" s="10">
        <f t="shared" si="10"/>
        <v>0</v>
      </c>
      <c r="Q80" s="10">
        <f t="shared" si="10"/>
        <v>0</v>
      </c>
      <c r="R80" s="10">
        <f t="shared" si="10"/>
        <v>0</v>
      </c>
    </row>
    <row r="81" spans="3:18" ht="15.75" x14ac:dyDescent="0.25">
      <c r="C81" s="11" t="s">
        <v>90</v>
      </c>
      <c r="D81" s="12">
        <f>IFERROR(VLOOKUP(Tabla5[[#This Row],[DETALLE]],[1]!P1PRESUPUESTO[#Data],2,FALSE),0)</f>
        <v>0</v>
      </c>
      <c r="E81" s="12">
        <f>IFERROR(VLOOKUP(Tabla5[[#This Row],[DETALLE]],[1]!P1PRESUPUESTO[#Data],3,FALSE),0)</f>
        <v>0</v>
      </c>
      <c r="F81" s="12">
        <f>IFERROR(VLOOKUP(Tabla5[[#This Row],[DETALLE]],[1]!P3EJECUCION[#All],2,FALSE),0)</f>
        <v>0</v>
      </c>
      <c r="G81" s="12">
        <f>IFERROR(VLOOKUP(Tabla5[[#This Row],[DETALLE]],[1]!P3EJECUCION[#All],3,FALSE),0)</f>
        <v>0</v>
      </c>
      <c r="H81" s="12">
        <f>IFERROR(VLOOKUP(Tabla5[[#This Row],[DETALLE]],[1]!P3EJECUCION[#Data],4,FALSE),0)</f>
        <v>0</v>
      </c>
      <c r="I81" s="12">
        <f>IFERROR(VLOOKUP(Tabla5[[#This Row],[DETALLE]],[1]!P3EJECUCION[#Data],5,FALSE),0)</f>
        <v>0</v>
      </c>
      <c r="J81" s="12">
        <f>IFERROR(VLOOKUP(Tabla5[[#This Row],[DETALLE]],[1]!P3EJECUCION[#Data],6,FALSE),0)</f>
        <v>0</v>
      </c>
      <c r="K81" s="12">
        <f>IFERROR(VLOOKUP(Tabla5[[#This Row],[DETALLE]],[1]!P3EJECUCION[#Data],7,FALSE),0)</f>
        <v>0</v>
      </c>
      <c r="L81" s="12">
        <f>IFERROR(VLOOKUP(Tabla5[[#This Row],[DETALLE]],[1]!P3EJECUCION[#Data],8,FALSE),0)</f>
        <v>0</v>
      </c>
      <c r="M81" s="12">
        <f>IFERROR(VLOOKUP(Tabla5[[#This Row],[DETALLE]],[1]!P3EJECUCION[#Data],9,FALSE),0)</f>
        <v>0</v>
      </c>
      <c r="N81" s="12">
        <f>IFERROR(VLOOKUP(Tabla5[[#This Row],[DETALLE]],[1]!P3EJECUCION[#Data],10,FALSE),0)</f>
        <v>0</v>
      </c>
      <c r="O81" s="12">
        <f>IFERROR(VLOOKUP(Tabla5[[#This Row],[DETALLE]],[1]!P3EJECUCION[#Data],11,FALSE),0)</f>
        <v>0</v>
      </c>
      <c r="P81" s="12">
        <f>IFERROR(VLOOKUP(Tabla5[[#This Row],[DETALLE]],[1]!P3EJECUCION[#Data],12,FALSE),0)</f>
        <v>0</v>
      </c>
      <c r="Q81" s="12">
        <f>IFERROR(VLOOKUP(Tabla5[[#This Row],[DETALLE]],[1]!P3EJECUCION[#Data],13,FALSE),0)</f>
        <v>0</v>
      </c>
      <c r="R81" s="13">
        <f>SUM(Tabla5[[#This Row],[Enero ]:[Diciembre]])</f>
        <v>0</v>
      </c>
    </row>
    <row r="82" spans="3:18" ht="15.75" x14ac:dyDescent="0.25">
      <c r="C82" s="11" t="s">
        <v>91</v>
      </c>
      <c r="D82" s="12">
        <f>IFERROR(VLOOKUP(Tabla5[[#This Row],[DETALLE]],[1]!P1PRESUPUESTO[#Data],2,FALSE),0)</f>
        <v>0</v>
      </c>
      <c r="E82" s="12">
        <f>IFERROR(VLOOKUP(Tabla5[[#This Row],[DETALLE]],[1]!P1PRESUPUESTO[#Data],3,FALSE),0)</f>
        <v>0</v>
      </c>
      <c r="F82" s="12">
        <f>IFERROR(VLOOKUP(Tabla5[[#This Row],[DETALLE]],[1]!P3EJECUCION[#Data],2,FALSE),0)</f>
        <v>0</v>
      </c>
      <c r="G82" s="12">
        <f>IFERROR(VLOOKUP(Tabla5[[#This Row],[DETALLE]],[1]!P3EJECUCION[#All],3,FALSE),0)</f>
        <v>0</v>
      </c>
      <c r="H82" s="12">
        <f>IFERROR(VLOOKUP(Tabla5[[#This Row],[DETALLE]],[1]!P3EJECUCION[#Data],4,FALSE),0)</f>
        <v>0</v>
      </c>
      <c r="I82" s="12">
        <f>IFERROR(VLOOKUP(Tabla5[[#This Row],[DETALLE]],[1]!P3EJECUCION[#Data],5,FALSE),0)</f>
        <v>0</v>
      </c>
      <c r="J82" s="12">
        <f>IFERROR(VLOOKUP(Tabla5[[#This Row],[DETALLE]],[1]!P3EJECUCION[#Data],6,FALSE),0)</f>
        <v>0</v>
      </c>
      <c r="K82" s="12">
        <f>IFERROR(VLOOKUP(Tabla5[[#This Row],[DETALLE]],[1]!P3EJECUCION[#Data],7,FALSE),0)</f>
        <v>0</v>
      </c>
      <c r="L82" s="12">
        <f>IFERROR(VLOOKUP(Tabla5[[#This Row],[DETALLE]],[1]!P3EJECUCION[#Data],8,FALSE),0)</f>
        <v>0</v>
      </c>
      <c r="M82" s="12">
        <f>IFERROR(VLOOKUP(Tabla5[[#This Row],[DETALLE]],[1]!P3EJECUCION[#Data],9,FALSE),0)</f>
        <v>0</v>
      </c>
      <c r="N82" s="12">
        <f>IFERROR(VLOOKUP(Tabla5[[#This Row],[DETALLE]],[1]!P3EJECUCION[#Data],10,FALSE),0)</f>
        <v>0</v>
      </c>
      <c r="O82" s="12">
        <f>IFERROR(VLOOKUP(Tabla5[[#This Row],[DETALLE]],[1]!P3EJECUCION[#Data],11,FALSE),0)</f>
        <v>0</v>
      </c>
      <c r="P82" s="12">
        <f>IFERROR(VLOOKUP(Tabla5[[#This Row],[DETALLE]],[1]!P3EJECUCION[#Data],12,FALSE),0)</f>
        <v>0</v>
      </c>
      <c r="Q82" s="12">
        <f>IFERROR(VLOOKUP(Tabla5[[#This Row],[DETALLE]],[1]!P3EJECUCION[#Data],13,FALSE),0)</f>
        <v>0</v>
      </c>
      <c r="R82" s="13">
        <f>SUM(Tabla5[[#This Row],[Enero ]:[Diciembre]])</f>
        <v>0</v>
      </c>
    </row>
    <row r="83" spans="3:18" ht="15.75" x14ac:dyDescent="0.25">
      <c r="C83" s="9" t="s">
        <v>92</v>
      </c>
      <c r="D83" s="10">
        <f>D84</f>
        <v>0</v>
      </c>
      <c r="E83" s="10">
        <f t="shared" ref="E83:R83" si="11">E84</f>
        <v>0</v>
      </c>
      <c r="F83" s="10">
        <f t="shared" si="11"/>
        <v>0</v>
      </c>
      <c r="G83" s="12">
        <f>IFERROR(VLOOKUP(Tabla5[[#This Row],[DETALLE]],[1]!P3EJECUCION[#All],3,FALSE),0)</f>
        <v>0</v>
      </c>
      <c r="H83" s="12">
        <f>IFERROR(VLOOKUP(Tabla5[[#This Row],[DETALLE]],[1]!P3EJECUCION[#Data],4,FALSE),0)</f>
        <v>0</v>
      </c>
      <c r="I83" s="10">
        <f t="shared" si="11"/>
        <v>0</v>
      </c>
      <c r="J83" s="10">
        <f t="shared" si="11"/>
        <v>0</v>
      </c>
      <c r="K83" s="10">
        <f t="shared" si="11"/>
        <v>0</v>
      </c>
      <c r="L83" s="10">
        <f t="shared" si="11"/>
        <v>0</v>
      </c>
      <c r="M83" s="10">
        <f t="shared" si="11"/>
        <v>0</v>
      </c>
      <c r="N83" s="10">
        <f t="shared" si="11"/>
        <v>0</v>
      </c>
      <c r="O83" s="10">
        <f t="shared" si="11"/>
        <v>0</v>
      </c>
      <c r="P83" s="10">
        <f t="shared" si="11"/>
        <v>0</v>
      </c>
      <c r="Q83" s="10">
        <f t="shared" si="11"/>
        <v>0</v>
      </c>
      <c r="R83" s="10">
        <f t="shared" si="11"/>
        <v>0</v>
      </c>
    </row>
    <row r="84" spans="3:18" ht="15.75" x14ac:dyDescent="0.25">
      <c r="C84" s="11" t="s">
        <v>93</v>
      </c>
      <c r="D84" s="12">
        <f>IFERROR(VLOOKUP(Tabla5[[#This Row],[DETALLE]],[1]!P1PRESUPUESTO[#Data],2,FALSE),0)</f>
        <v>0</v>
      </c>
      <c r="E84" s="12">
        <f>IFERROR(VLOOKUP(Tabla5[[#This Row],[DETALLE]],[1]!P1PRESUPUESTO[#Data],3,FALSE),0)</f>
        <v>0</v>
      </c>
      <c r="F84" s="12">
        <f>IFERROR(VLOOKUP(Tabla5[[#This Row],[DETALLE]],[1]!P3EJECUCION[#All],2,FALSE),0)</f>
        <v>0</v>
      </c>
      <c r="G84" s="12">
        <f>IFERROR(VLOOKUP(Tabla5[[#This Row],[DETALLE]],[1]!P3EJECUCION[#All],3,FALSE),0)</f>
        <v>0</v>
      </c>
      <c r="H84" s="12">
        <f>IFERROR(VLOOKUP(Tabla5[[#This Row],[DETALLE]],[1]!P3EJECUCION[#Data],4,FALSE),0)</f>
        <v>0</v>
      </c>
      <c r="I84" s="12">
        <f>IFERROR(VLOOKUP(Tabla5[[#This Row],[DETALLE]],[1]!P3EJECUCION[#Data],5,FALSE),0)</f>
        <v>0</v>
      </c>
      <c r="J84" s="12">
        <f>IFERROR(VLOOKUP(Tabla5[[#This Row],[DETALLE]],[1]!P3EJECUCION[#Data],6,FALSE),0)</f>
        <v>0</v>
      </c>
      <c r="K84" s="12">
        <f>IFERROR(VLOOKUP(Tabla5[[#This Row],[DETALLE]],[1]!P3EJECUCION[#Data],7,FALSE),0)</f>
        <v>0</v>
      </c>
      <c r="L84" s="12">
        <f>IFERROR(VLOOKUP(Tabla5[[#This Row],[DETALLE]],[1]!P3EJECUCION[#Data],8,FALSE),0)</f>
        <v>0</v>
      </c>
      <c r="M84" s="12">
        <f>IFERROR(VLOOKUP(Tabla5[[#This Row],[DETALLE]],[1]!P3EJECUCION[#Data],9,FALSE),0)</f>
        <v>0</v>
      </c>
      <c r="N84" s="12">
        <f>IFERROR(VLOOKUP(Tabla5[[#This Row],[DETALLE]],[1]!P3EJECUCION[#Data],10,FALSE),0)</f>
        <v>0</v>
      </c>
      <c r="O84" s="12">
        <f>IFERROR(VLOOKUP(Tabla5[[#This Row],[DETALLE]],[1]!P3EJECUCION[#Data],11,FALSE),0)</f>
        <v>0</v>
      </c>
      <c r="P84" s="12">
        <f>IFERROR(VLOOKUP(Tabla5[[#This Row],[DETALLE]],[1]!P3EJECUCION[#Data],12,FALSE),0)</f>
        <v>0</v>
      </c>
      <c r="Q84" s="12">
        <f>IFERROR(VLOOKUP(Tabla5[[#This Row],[DETALLE]],[1]!P3EJECUCION[#Data],13,FALSE),0)</f>
        <v>0</v>
      </c>
      <c r="R84" s="13">
        <f>SUM(Tabla5[[#This Row],[Enero ]:[Diciembre]])</f>
        <v>0</v>
      </c>
    </row>
    <row r="85" spans="3:18" ht="15.75" x14ac:dyDescent="0.25">
      <c r="C85" s="16" t="s">
        <v>94</v>
      </c>
      <c r="D85" s="17">
        <f>D12+D18+D28+D38+D47+D54+D64+D69+D72+D76</f>
        <v>296978631</v>
      </c>
      <c r="E85" s="17">
        <f t="shared" ref="E85:R85" si="12">E12+E18+E28+E38+E47+E54+E64+E69+E72+E76</f>
        <v>433943562.77999997</v>
      </c>
      <c r="F85" s="17">
        <f>F12+F18+F28+F38+F47+F54+F64+F69+F72+F76</f>
        <v>11149142.82</v>
      </c>
      <c r="G85" s="17">
        <f t="shared" si="12"/>
        <v>12077320.040000001</v>
      </c>
      <c r="H85" s="17">
        <f>H12+H18+H28+H38+H47+H54+H64+H69+H72+H76</f>
        <v>28676384.960000001</v>
      </c>
      <c r="I85" s="17">
        <f t="shared" si="12"/>
        <v>20456092.25</v>
      </c>
      <c r="J85" s="17">
        <f t="shared" si="12"/>
        <v>25137543.300000001</v>
      </c>
      <c r="K85" s="17">
        <f t="shared" si="12"/>
        <v>22563025.899999999</v>
      </c>
      <c r="L85" s="17">
        <f t="shared" si="12"/>
        <v>20195063.810000002</v>
      </c>
      <c r="M85" s="17">
        <f t="shared" si="12"/>
        <v>28019905.090000004</v>
      </c>
      <c r="N85" s="17">
        <f t="shared" si="12"/>
        <v>0</v>
      </c>
      <c r="O85" s="17">
        <f t="shared" si="12"/>
        <v>0</v>
      </c>
      <c r="P85" s="17">
        <f t="shared" si="12"/>
        <v>0</v>
      </c>
      <c r="Q85" s="17">
        <f t="shared" si="12"/>
        <v>0</v>
      </c>
      <c r="R85" s="17">
        <f t="shared" si="12"/>
        <v>168274478.17000005</v>
      </c>
    </row>
  </sheetData>
  <mergeCells count="6">
    <mergeCell ref="F9:R9"/>
    <mergeCell ref="C3:R3"/>
    <mergeCell ref="C4:R4"/>
    <mergeCell ref="C5:R5"/>
    <mergeCell ref="C6:R6"/>
    <mergeCell ref="C7:R7"/>
  </mergeCells>
  <pageMargins left="0.23622047244094491" right="0.23622047244094491" top="0.74803149606299213" bottom="0.74803149606299213" header="0.31496062992125984" footer="0.31496062992125984"/>
  <pageSetup paperSize="5" scale="45" orientation="landscape" r:id="rId1"/>
  <headerFooter differentFirst="1" alignWithMargins="0">
    <oddHeader>&amp;L
&amp;G&amp;C
&amp;G</oddHeader>
    <oddFooter>&amp;R
&amp;P/&amp;N</oddFooter>
    <firstHeader xml:space="preserve">&amp;L
&amp;G&amp;C
</firstHeader>
    <firstFooter>&amp;R&amp;P/&amp;N</firstFooter>
  </headerFooter>
  <rowBreaks count="1" manualBreakCount="1">
    <brk id="71" max="17" man="1"/>
  </rowBreaks>
  <legacyDrawingHF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P2 Presupuesto Aprobado-Ejec </vt:lpstr>
      <vt:lpstr>'P2 Presupuesto Aprobado-Ejec '!Área_de_impresión</vt:lpstr>
      <vt:lpstr>'P2 Presupuesto Aprobado-Ejec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Albelis Balbuena</dc:creator>
  <cp:lastModifiedBy>Albelis Balbuena</cp:lastModifiedBy>
  <cp:lastPrinted>2025-09-04T15:14:17Z</cp:lastPrinted>
  <dcterms:created xsi:type="dcterms:W3CDTF">2025-09-04T15:09:13Z</dcterms:created>
  <dcterms:modified xsi:type="dcterms:W3CDTF">2025-09-04T15:14:26Z</dcterms:modified>
</cp:coreProperties>
</file>