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1\CORTE ENERO -DICIEMBRE 2021 -2020\ENVIO A SISANOC\"/>
    </mc:Choice>
  </mc:AlternateContent>
  <bookViews>
    <workbookView xWindow="0" yWindow="0" windowWidth="19200" windowHeight="6888" firstSheet="3" activeTab="6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ARATIVO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GENERAL'!$A$1:$E$63</definedName>
    <definedName name="_xlnm.Print_Area" localSheetId="4">'ESTADO COMPARATIVO'!$A$2:$H$37</definedName>
    <definedName name="_xlnm.Print_Area" localSheetId="2">'FLUJO DE EFECTIVO ACTUAL'!$A$1:$D$57</definedName>
    <definedName name="_xlnm.Print_Area" localSheetId="6">'NOTAS '!$A$1:$I$539</definedName>
    <definedName name="_xlnm.Print_Titles" localSheetId="6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D267" i="10" l="1"/>
  <c r="D259" i="10"/>
  <c r="D32" i="15"/>
  <c r="D27" i="15"/>
  <c r="D19" i="15"/>
  <c r="D20" i="15"/>
  <c r="B20" i="15"/>
  <c r="I191" i="10" l="1"/>
  <c r="G189" i="10"/>
  <c r="G191" i="10" s="1"/>
  <c r="B27" i="15" l="1"/>
  <c r="C24" i="17" l="1"/>
  <c r="G24" i="17"/>
  <c r="F24" i="17"/>
  <c r="D24" i="17"/>
  <c r="G268" i="10"/>
  <c r="F266" i="10"/>
  <c r="F269" i="10" s="1"/>
  <c r="D266" i="10"/>
  <c r="G261" i="10"/>
  <c r="D262" i="10"/>
  <c r="G267" i="10"/>
  <c r="F262" i="10"/>
  <c r="G260" i="10"/>
  <c r="G248" i="10"/>
  <c r="G247" i="10"/>
  <c r="G246" i="10"/>
  <c r="F249" i="10"/>
  <c r="D249" i="10"/>
  <c r="F242" i="10"/>
  <c r="G240" i="10"/>
  <c r="D239" i="10"/>
  <c r="G239" i="10" s="1"/>
  <c r="G146" i="10"/>
  <c r="G157" i="10"/>
  <c r="G159" i="10"/>
  <c r="G160" i="10"/>
  <c r="G176" i="10"/>
  <c r="G204" i="10"/>
  <c r="G282" i="10"/>
  <c r="G299" i="10"/>
  <c r="G314" i="10"/>
  <c r="G325" i="10"/>
  <c r="G338" i="10"/>
  <c r="G351" i="10"/>
  <c r="G366" i="10"/>
  <c r="G378" i="10"/>
  <c r="G379" i="10" s="1"/>
  <c r="G394" i="10"/>
  <c r="G425" i="10"/>
  <c r="G447" i="10"/>
  <c r="G470" i="10"/>
  <c r="G476" i="10"/>
  <c r="G487" i="10"/>
  <c r="G488" i="10" s="1"/>
  <c r="G510" i="10"/>
  <c r="G513" i="10"/>
  <c r="G526" i="10"/>
  <c r="G537" i="10"/>
  <c r="D12" i="17"/>
  <c r="C12" i="17"/>
  <c r="G12" i="17"/>
  <c r="F12" i="17"/>
  <c r="A5" i="5"/>
  <c r="A7" i="15" s="1"/>
  <c r="D242" i="10" l="1"/>
  <c r="D250" i="10" s="1"/>
  <c r="F250" i="10"/>
  <c r="G242" i="10"/>
  <c r="G249" i="10"/>
  <c r="G514" i="10"/>
  <c r="D269" i="10"/>
  <c r="G269" i="10" s="1"/>
  <c r="F270" i="10"/>
  <c r="G266" i="10"/>
  <c r="G259" i="10"/>
  <c r="G262" i="10" s="1"/>
  <c r="G477" i="10"/>
  <c r="G161" i="10"/>
  <c r="G163" i="10" s="1"/>
  <c r="G250" i="10" l="1"/>
  <c r="D270" i="10"/>
  <c r="G270" i="10" l="1"/>
  <c r="E11" i="14"/>
  <c r="I161" i="10" l="1"/>
  <c r="D43" i="16" l="1"/>
  <c r="K11" i="7" s="1"/>
  <c r="I447" i="10"/>
  <c r="I394" i="10" l="1"/>
  <c r="I314" i="10"/>
  <c r="D30" i="16" s="1"/>
  <c r="I299" i="10"/>
  <c r="I425" i="10" l="1"/>
  <c r="I537" i="10" l="1"/>
  <c r="I526" i="10"/>
  <c r="I514" i="10"/>
  <c r="I488" i="10"/>
  <c r="I477" i="10"/>
  <c r="I379" i="10"/>
  <c r="I366" i="10"/>
  <c r="I351" i="10"/>
  <c r="D36" i="16" s="1"/>
  <c r="I338" i="10"/>
  <c r="I325" i="10"/>
  <c r="I282" i="10"/>
  <c r="I204" i="10"/>
  <c r="I176" i="10" l="1"/>
  <c r="I146" i="10"/>
  <c r="I163" i="10" l="1"/>
  <c r="D15" i="16" s="1"/>
  <c r="D15" i="15"/>
  <c r="D18" i="15"/>
  <c r="D16" i="15" l="1"/>
  <c r="D22" i="15" s="1"/>
  <c r="D27" i="5"/>
  <c r="D24" i="5"/>
  <c r="D23" i="5"/>
  <c r="D22" i="5"/>
  <c r="D21" i="5"/>
  <c r="D20" i="5"/>
  <c r="D19" i="5"/>
  <c r="D15" i="5"/>
  <c r="D14" i="5"/>
  <c r="D42" i="16"/>
  <c r="K15" i="7" s="1"/>
  <c r="K16" i="7" s="1"/>
  <c r="D41" i="16"/>
  <c r="D35" i="16"/>
  <c r="D37" i="16" s="1"/>
  <c r="D31" i="16"/>
  <c r="D29" i="16"/>
  <c r="D23" i="16"/>
  <c r="D21" i="16"/>
  <c r="D16" i="16"/>
  <c r="D14" i="16"/>
  <c r="D34" i="15" l="1"/>
  <c r="D36" i="15" s="1"/>
  <c r="D32" i="16"/>
  <c r="D25" i="5"/>
  <c r="D44" i="16"/>
  <c r="D16" i="5"/>
  <c r="B27" i="5"/>
  <c r="D38" i="16" l="1"/>
  <c r="D46" i="16" s="1"/>
  <c r="D31" i="5"/>
  <c r="B43" i="16" l="1"/>
  <c r="B42" i="16"/>
  <c r="C41" i="16"/>
  <c r="B41" i="16"/>
  <c r="C38" i="16"/>
  <c r="B44" i="16" l="1"/>
  <c r="D17" i="16"/>
  <c r="D18" i="16" s="1"/>
  <c r="B21" i="16" l="1"/>
  <c r="B32" i="15" l="1"/>
  <c r="B21" i="5" l="1"/>
  <c r="B19" i="15" s="1"/>
  <c r="E15" i="14" l="1"/>
  <c r="D10" i="14"/>
  <c r="B20" i="5"/>
  <c r="E16" i="14" s="1"/>
  <c r="G16" i="14" l="1"/>
  <c r="G19" i="14"/>
  <c r="D24" i="16"/>
  <c r="D25" i="16" s="1"/>
  <c r="M11" i="7" l="1"/>
  <c r="B22" i="5" l="1"/>
  <c r="E17" i="14" s="1"/>
  <c r="G17" i="14" s="1"/>
  <c r="D13" i="14"/>
  <c r="D12" i="14" s="1"/>
  <c r="B19" i="5" l="1"/>
  <c r="B17" i="15" s="1"/>
  <c r="B14" i="16"/>
  <c r="B15" i="5"/>
  <c r="B31" i="16"/>
  <c r="B29" i="16"/>
  <c r="B35" i="16"/>
  <c r="E14" i="16" l="1"/>
  <c r="B16" i="15"/>
  <c r="B30" i="16"/>
  <c r="B32" i="16" s="1"/>
  <c r="B15" i="16" l="1"/>
  <c r="G9" i="14" l="1"/>
  <c r="F17" i="14" l="1"/>
  <c r="F16" i="14"/>
  <c r="D8" i="14"/>
  <c r="D20" i="14" s="1"/>
  <c r="M21" i="7" l="1"/>
  <c r="M20" i="7"/>
  <c r="M19" i="7"/>
  <c r="M18" i="7"/>
  <c r="I16" i="7"/>
  <c r="I23" i="7" s="1"/>
  <c r="G16" i="7"/>
  <c r="G23" i="7" s="1"/>
  <c r="M14" i="7"/>
  <c r="M13" i="7"/>
  <c r="M12" i="7"/>
  <c r="E16" i="7" l="1"/>
  <c r="E23" i="7" s="1"/>
  <c r="B15" i="15" l="1"/>
  <c r="B22" i="15" s="1"/>
  <c r="B36" i="16"/>
  <c r="B23" i="16"/>
  <c r="B24" i="16" s="1"/>
  <c r="B37" i="16" l="1"/>
  <c r="B38" i="16" s="1"/>
  <c r="B46" i="16" s="1"/>
  <c r="G15" i="14"/>
  <c r="F15" i="14"/>
  <c r="B14" i="5"/>
  <c r="G18" i="14" l="1"/>
  <c r="F18" i="14"/>
  <c r="G10" i="14"/>
  <c r="F10" i="14"/>
  <c r="B16" i="5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7" i="16" l="1"/>
  <c r="B16" i="16" l="1"/>
  <c r="B18" i="16" s="1"/>
  <c r="B25" i="16" s="1"/>
  <c r="B24" i="5" l="1"/>
  <c r="B35" i="15" l="1"/>
  <c r="M15" i="7" l="1"/>
  <c r="M16" i="7" s="1"/>
  <c r="B23" i="5" l="1"/>
  <c r="B25" i="5" l="1"/>
  <c r="B31" i="5" s="1"/>
  <c r="E14" i="14"/>
  <c r="E12" i="14" s="1"/>
  <c r="B34" i="15"/>
  <c r="K22" i="7" l="1"/>
  <c r="B36" i="15"/>
  <c r="G14" i="14"/>
  <c r="F14" i="14"/>
  <c r="K23" i="7" l="1"/>
  <c r="M22" i="7"/>
  <c r="M23" i="7" s="1"/>
  <c r="E20" i="14"/>
  <c r="G12" i="14"/>
  <c r="G20" i="14" s="1"/>
  <c r="F12" i="14"/>
  <c r="F20" i="14" s="1"/>
</calcChain>
</file>

<file path=xl/sharedStrings.xml><?xml version="1.0" encoding="utf-8"?>
<sst xmlns="http://schemas.openxmlformats.org/spreadsheetml/2006/main" count="485" uniqueCount="415">
  <si>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</si>
  <si>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</si>
  <si>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</si>
  <si>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</si>
  <si>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</si>
  <si>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</si>
  <si>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</si>
  <si>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Cuenta Operativa (F-9995)</t>
  </si>
  <si>
    <t>Cuenta Control Cuota/F-0100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</si>
  <si>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</si>
  <si>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</si>
  <si>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Cuenta colectora 010-2524521</t>
  </si>
  <si>
    <t>Cuenta Proyecto Diagnostico Z. Francas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</si>
  <si>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</si>
  <si>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</si>
  <si>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</si>
  <si>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</si>
  <si>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</si>
  <si>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</si>
  <si>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</si>
  <si>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</si>
  <si>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</si>
  <si>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</si>
  <si>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</si>
  <si>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</si>
  <si>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</si>
  <si>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Depositos en garantía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</si>
  <si>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</si>
  <si>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</si>
  <si>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</si>
  <si>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</si>
  <si>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</si>
  <si>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</si>
  <si>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</si>
  <si>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</si>
  <si>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</si>
  <si>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</si>
  <si>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</si>
  <si>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</si>
  <si>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</si>
  <si>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</si>
  <si>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</si>
  <si>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</si>
  <si>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</si>
  <si>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</si>
  <si>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</si>
  <si>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</si>
  <si>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</si>
  <si>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</si>
  <si>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</si>
  <si>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</si>
  <si>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</si>
  <si>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</si>
  <si>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</si>
  <si>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</si>
  <si>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</si>
  <si>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</si>
  <si>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</si>
  <si>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</si>
  <si>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</si>
  <si>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Total cuentas por pagar a largo plazo</t>
  </si>
  <si>
    <t>Nota 19.    Provisiones a largo plazo:</t>
  </si>
  <si>
    <t>Provision prestaciones economicas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</si>
  <si>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</si>
  <si>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</si>
  <si>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</si>
  <si>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</si>
  <si>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</si>
  <si>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</si>
  <si>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</si>
  <si>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</si>
  <si>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Donaciones y contribuciones empresa sector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</si>
  <si>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</si>
  <si>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</si>
  <si>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</si>
  <si>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</si>
  <si>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</si>
  <si>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</si>
  <si>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</si>
  <si>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</si>
  <si>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</si>
  <si>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</si>
  <si>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</si>
  <si>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</si>
  <si>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</si>
  <si>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</si>
  <si>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</si>
  <si>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</si>
  <si>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</si>
  <si>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</si>
  <si>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</si>
  <si>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</si>
  <si>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</si>
  <si>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</si>
  <si>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</si>
  <si>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</si>
  <si>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</si>
  <si>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</si>
  <si>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</si>
  <si>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>Productos de cuero, plásticos, caucho, metalicos y no metalicos, y Utiles varios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</si>
  <si>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</si>
  <si>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</si>
  <si>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</si>
  <si>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</si>
  <si>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</si>
  <si>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</si>
  <si>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</si>
  <si>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</si>
  <si>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</si>
  <si>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</si>
  <si>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</si>
  <si>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</si>
  <si>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</si>
  <si>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</si>
  <si>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</si>
  <si>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</si>
  <si>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Ganancias (pérdida) por diferencia cambiaria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</si>
  <si>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</si>
  <si>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</si>
  <si>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</si>
  <si>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Otros cobros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</si>
  <si>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</si>
  <si>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</si>
  <si>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</si>
  <si>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</si>
  <si>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</si>
  <si>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Cuentas por pagar a largo plazo:</t>
  </si>
  <si>
    <t>Incremento (disminución) neto en el efectivo y equivalentes al efectivo.</t>
  </si>
  <si>
    <t>Efectivo y  equivalente  de efectivo al inicio del periodo.</t>
  </si>
  <si>
    <t>Estado de Cambio de Activo / Patrimonio</t>
  </si>
  <si>
    <t>Del ejercicio terminado al 28 de febrero y 31 de enero del 2019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</si>
  <si>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</si>
  <si>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</si>
  <si>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</si>
  <si>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</si>
  <si>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</si>
  <si>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</si>
  <si>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</si>
  <si>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</si>
  <si>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</si>
  <si>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</si>
  <si>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</si>
  <si>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</si>
  <si>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</si>
  <si>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</si>
  <si>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</si>
  <si>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</si>
  <si>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</si>
  <si>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</si>
  <si>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</si>
  <si>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</si>
  <si>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</si>
  <si>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</si>
  <si>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</si>
  <si>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</si>
  <si>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</si>
  <si>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</si>
  <si>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</si>
  <si>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</si>
  <si>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</si>
  <si>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</si>
  <si>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</si>
  <si>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</si>
  <si>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</si>
  <si>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</si>
  <si>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</si>
  <si>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</si>
  <si>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Contribuciones a la Tesoreria de la Seg. Social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</si>
  <si>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</si>
  <si>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</si>
  <si>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</si>
  <si>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Otros seguros</t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</si>
  <si>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</si>
  <si>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</si>
  <si>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</si>
  <si>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</si>
  <si>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</si>
  <si>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</si>
  <si>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</si>
  <si>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</si>
  <si>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</si>
  <si>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</si>
  <si>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</si>
  <si>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</si>
  <si>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</si>
  <si>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</si>
  <si>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</si>
  <si>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</si>
  <si>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</si>
  <si>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</si>
  <si>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</si>
  <si>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</si>
  <si>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</si>
  <si>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</si>
  <si>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</si>
  <si>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</si>
  <si>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</si>
  <si>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Total en Ganancia (Pérdida) en Operaciones Cambiarias</t>
  </si>
  <si>
    <t>Ganancia (Pérdida) en operaciones cambiarias: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</si>
  <si>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</si>
  <si>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</si>
  <si>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</si>
  <si>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</si>
  <si>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</si>
  <si>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</si>
  <si>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</si>
  <si>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</si>
  <si>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</si>
  <si>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</si>
  <si>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</si>
  <si>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</si>
  <si>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</si>
  <si>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</si>
  <si>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</si>
  <si>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</si>
  <si>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</si>
  <si>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</si>
  <si>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</si>
  <si>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</si>
  <si>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</si>
  <si>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</si>
  <si>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</si>
  <si>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</si>
  <si>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</si>
  <si>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</si>
  <si>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</si>
  <si>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</si>
  <si>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ENERO  - DICIEMBRE DE LOS AÑOS 2021 Y 2020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</si>
  <si>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</si>
  <si>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</si>
  <si>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</si>
  <si>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</si>
  <si>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</si>
  <si>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</si>
  <si>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</si>
  <si>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</si>
  <si>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</si>
  <si>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</si>
  <si>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</si>
  <si>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</si>
  <si>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</si>
  <si>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</si>
  <si>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Al 31  de diciembre del año 2021 y al 31 de diciembre del año 2020, los principales funcionarios y Directores  del CNZFE son los siguientes:</t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</si>
  <si>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</si>
  <si>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</si>
  <si>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</si>
  <si>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</si>
  <si>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</si>
  <si>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</si>
  <si>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</si>
  <si>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</si>
  <si>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</si>
  <si>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</si>
  <si>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</si>
  <si>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>Contabilidad (DIGECOG).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</si>
  <si>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</si>
  <si>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</si>
  <si>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</si>
  <si>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</si>
  <si>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 xml:space="preserve">El presupuesto aprobado cubre el periodo fiscal que va desde el 1ero.de Enero hasta el 31 de diciembre de 2021  y su ejecución por 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</si>
  <si>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</si>
  <si>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</si>
  <si>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</si>
  <si>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</si>
  <si>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</si>
  <si>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</si>
  <si>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</si>
  <si>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</si>
  <si>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</si>
  <si>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</si>
  <si>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</si>
  <si>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</si>
  <si>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</si>
  <si>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</si>
  <si>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</si>
  <si>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</si>
  <si>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</si>
  <si>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</si>
  <si>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</si>
  <si>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</si>
  <si>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</si>
  <si>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</si>
  <si>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</si>
  <si>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</si>
  <si>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</si>
  <si>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</si>
  <si>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</si>
  <si>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</si>
  <si>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</si>
  <si>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</si>
  <si>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</si>
  <si>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</si>
  <si>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</si>
  <si>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</si>
  <si>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Un detalle del efectivo y equivalente al  31 de diciembre 2022 y al 31 de diciembre  2021, es como sigue:</t>
  </si>
  <si>
    <t>Un detalle de las cuentas por cobrar a corto plazo al 31 de diciembre 2021 y al 31 de diciembre 2020, es como sigue:</t>
  </si>
  <si>
    <t>Un detalle de las partidas de inventario en almacen al 31 de diciembre 2021 y al  31 de diciembre  2020, es como sigue:</t>
  </si>
  <si>
    <t>Un detalle de los pagos anticipados al 31 de diciembre 2021 y al 31 de diciembre 2020, es como sigue:</t>
  </si>
  <si>
    <t>El movimiento de propiedad, planta, equipos y depreciacion acumulada al 31 de diciembre 2021 y al 31 de diciembre  2020,</t>
  </si>
  <si>
    <t>Un detalle de los activos intangibles al 31 de diciembre 2021 y al 31 de diciembre  2020, es como sigue:</t>
  </si>
  <si>
    <t>Un detalle de las retenciones y acumulaciones por pagar al 31 de diciembre 2021 y al 31 de diciembre 2020, es como sigue:</t>
  </si>
  <si>
    <t>Un detalle de las retenciones y acumulaciones por pagar al 31 de diciembre 2021 y al 31 de diciembre  2020, es como sigue:</t>
  </si>
  <si>
    <t>Un detalle de la cuenta de provisiones a largo plazo al 31 de diciembre 2021 y al 31 de dicienbre  2020, es como sigue:</t>
  </si>
  <si>
    <t>Al 31 de diciembre 2021 y al 31 de diciembre  2020,   la composicion del capital de la institucion es como sigue:</t>
  </si>
  <si>
    <t>Un detalle de los ingresos por remuneraciones al personal al 31 de diciembre 2021 y al 31 de diciembre  2020,  es como sigue:</t>
  </si>
  <si>
    <t>Al  31 de diciembre 2021 y al 31 de diciembre  2020, el Consejo Nacional de Zonas Francas de Exportación mantenia en su nómina</t>
  </si>
  <si>
    <t>148 y 158 empleados respectivamente.</t>
  </si>
  <si>
    <t>Un detalle de los gastos de suministro y materiales al 31 de diciembre 2021 y al 31 de diciembre  2020, es como sigue:</t>
  </si>
  <si>
    <t>Un detalle de los gastos de depreciacion y amortización al 31 de diciembre 2021 y al 31 de diciembre  2020, es como sigue:</t>
  </si>
  <si>
    <t>Un detalle de los pagos por otros gastos al 31 de diciembre 2021 y al 31 de diciembre  2020, es como sigue:</t>
  </si>
  <si>
    <t>Un detalle de los gastos financieros al 31 de diciembre 2021 y al 31 de diciembre   2020, es como sigue:</t>
  </si>
  <si>
    <t>Un detalle de la ganancia (pérdida) en operaciones cambiarias al 31 de diciembre 2021 y al 31 de diciembre   2020, es como sigue:</t>
  </si>
  <si>
    <t>Banreservas cuenta ahorros US$ 57.20 y US$48.00 x RD$1.00</t>
  </si>
  <si>
    <t>Retenciónes SFS, AFP,INAVI, PREBEA</t>
  </si>
  <si>
    <t>Transfencias de capital Gobierno Central</t>
  </si>
  <si>
    <t>Transferencias recibidas Gobierno Central</t>
  </si>
  <si>
    <t>Servicios de Capacitación</t>
  </si>
  <si>
    <t>Ayuda y donaciones personas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</si>
  <si>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</si>
  <si>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</si>
  <si>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</si>
  <si>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</si>
  <si>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</si>
  <si>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</si>
  <si>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</si>
  <si>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Servicios informáticos y sistemas Comp.</t>
  </si>
  <si>
    <t>Comisión y Gatos financieros</t>
  </si>
  <si>
    <t>Al 31 de diciembre 2021 y al 31 de diciembre  2020</t>
  </si>
  <si>
    <t>Al 31 de diciembre 2021 y al  31 de diciembre  2020</t>
  </si>
  <si>
    <t>Del ejercicio terminado al 31 de diciembre 2021 y al 31 de diciembre  2020</t>
  </si>
  <si>
    <t>Saldo al 31 de diciembre 2020</t>
  </si>
  <si>
    <t>Saldo al 31 de diciembre 2019</t>
  </si>
  <si>
    <t>Saldo al 31 de diciembre 2021</t>
  </si>
  <si>
    <t>Durante el mes Terminado Al 31 de diciembre 2021</t>
  </si>
  <si>
    <t xml:space="preserve">Depreciación cumulada 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</si>
  <si>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</si>
  <si>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</si>
  <si>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</si>
  <si>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</si>
  <si>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</si>
  <si>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</si>
  <si>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</si>
  <si>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1% mensual del valor bruto de la nómina</t>
    </r>
    <r>
      <rPr>
        <b/>
        <sz val="10"/>
        <rFont val="Calibri"/>
        <family val="2"/>
      </rPr>
      <t>.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</si>
  <si>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</si>
  <si>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</si>
  <si>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</si>
  <si>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</si>
  <si>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</si>
  <si>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</si>
  <si>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</si>
  <si>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</si>
  <si>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</si>
  <si>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</si>
  <si>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diciembre   2020,  es como sigue: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</si>
  <si>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</si>
  <si>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</si>
  <si>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</si>
  <si>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</si>
  <si>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</si>
  <si>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</si>
  <si>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</si>
  <si>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</si>
  <si>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</si>
  <si>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</si>
  <si>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</si>
  <si>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</si>
  <si>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</si>
  <si>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</si>
  <si>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</si>
  <si>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</si>
  <si>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</si>
  <si>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Del ejercicio terminado al 31 de diicembre del 2021 y 2020</t>
  </si>
  <si>
    <t>Flujo de Efectivo procedentes de actividades de operación (AOP)</t>
  </si>
  <si>
    <t xml:space="preserve">Un detalle de Subvenciones y  otros pagos por transferencias corrientes al 31 de diciembre 2021 y al 31 de diciembre  2020, </t>
  </si>
  <si>
    <t>CONSEJO NACIONAL DE ZONAS FRANCAS DE EXPORTACION (5150)</t>
  </si>
  <si>
    <t xml:space="preserve">Un detalle de los recursos por ventas de servicios percibidos por nuestros ingresos propios,  al 31 de diciembre 2021 y al </t>
  </si>
  <si>
    <t>31 de diciembre  2020, es como sigue:</t>
  </si>
  <si>
    <t>diciembre 2021 y al  31 de diciembre 2020, es como sigue:</t>
  </si>
  <si>
    <t>Saldo al inicio</t>
  </si>
  <si>
    <t>Costos:</t>
  </si>
  <si>
    <t>Mobiliarios y equipos, neto</t>
  </si>
  <si>
    <t>al 31 de diciembre 2021 y al 31 de 2020, es como sigue: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</si>
  <si>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</si>
  <si>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</si>
  <si>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</si>
  <si>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</si>
  <si>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</si>
  <si>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</si>
  <si>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Un detalle de las cuentas por pagar por prestamos Empleado Feliz, con el  Banreservas a largo plazo  al 31 de 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</si>
  <si>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</si>
  <si>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</si>
  <si>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Comercio y  Mipymes,   al  31 de diciembre 2021 y al 31 de diciembre   2020, es como sigue: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</si>
  <si>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</si>
  <si>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</si>
  <si>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</si>
  <si>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</si>
  <si>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</si>
  <si>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</si>
  <si>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Cta.Control de Cuota/F-9995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</si>
  <si>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</si>
  <si>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</si>
  <si>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</si>
  <si>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</si>
  <si>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</si>
  <si>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</si>
  <si>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</si>
  <si>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</si>
  <si>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</si>
  <si>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</si>
  <si>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</si>
  <si>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 xml:space="preserve">   Las notas 7 a la 28 son parte integral de estos Estados Financieros.</t>
  </si>
  <si>
    <t xml:space="preserve">Un detalle de las cuentas por pagar a proveedores  del sector privado a corto plazo de bienes y servicios al 31 de diciembre 2021 y al 31 de 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</si>
  <si>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</si>
  <si>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</si>
  <si>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 xml:space="preserve">Empleado Feliz con el Banco de Reservas de la República Dominicana, del cual.,  el CNZFE es garante solidario de dichos empleados,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</si>
</sst>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##0;###0"/>
    <numFmt numFmtId="168" formatCode="###0.0;###0.0"/>
    <numFmt numFmtId="169" formatCode="_(* #,##0_);_(* \(#,##0\);_(* &quot;-&quot;??_);_(@_)"/>
  </numFmts>
  <fonts count="52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2" fillId="0" borderId="0"/>
  </cellStyleXfs>
  <cellXfs count="413">
    <xf numFmtId="0" fontId="0" fillId="0" borderId="0" xfId="0"/>
    <xf numFmtId="0" fontId="6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10" fillId="0" borderId="3" xfId="0" applyFont="1" applyBorder="1" applyAlignment="1"/>
    <xf numFmtId="0" fontId="10" fillId="0" borderId="5" xfId="0" applyFont="1" applyBorder="1" applyAlignment="1"/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/>
    <xf numFmtId="41" fontId="12" fillId="0" borderId="0" xfId="0" applyNumberFormat="1" applyFont="1" applyBorder="1" applyAlignment="1">
      <alignment vertical="center"/>
    </xf>
    <xf numFmtId="41" fontId="12" fillId="0" borderId="0" xfId="0" applyNumberFormat="1" applyFont="1" applyBorder="1"/>
    <xf numFmtId="0" fontId="13" fillId="0" borderId="0" xfId="0" applyFont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/>
    <xf numFmtId="0" fontId="16" fillId="0" borderId="0" xfId="0" applyFont="1" applyFill="1" applyBorder="1" applyAlignment="1">
      <alignment vertical="center"/>
    </xf>
    <xf numFmtId="165" fontId="7" fillId="0" borderId="0" xfId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5" fontId="8" fillId="0" borderId="0" xfId="1" applyFont="1" applyFill="1" applyBorder="1" applyAlignment="1">
      <alignment horizontal="center" vertical="top" wrapText="1"/>
    </xf>
    <xf numFmtId="165" fontId="15" fillId="0" borderId="0" xfId="1" applyFont="1" applyBorder="1"/>
    <xf numFmtId="43" fontId="15" fillId="0" borderId="0" xfId="0" applyNumberFormat="1" applyFont="1" applyBorder="1"/>
    <xf numFmtId="0" fontId="1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Border="1"/>
    <xf numFmtId="0" fontId="11" fillId="0" borderId="0" xfId="0" applyFont="1" applyFill="1" applyBorder="1" applyAlignment="1">
      <alignment horizontal="center" vertical="top" wrapText="1"/>
    </xf>
    <xf numFmtId="167" fontId="2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5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43" fontId="23" fillId="0" borderId="0" xfId="0" applyNumberFormat="1" applyFont="1"/>
    <xf numFmtId="43" fontId="23" fillId="0" borderId="0" xfId="0" applyNumberFormat="1" applyFont="1" applyBorder="1"/>
    <xf numFmtId="0" fontId="23" fillId="0" borderId="0" xfId="0" applyFont="1" applyFill="1"/>
    <xf numFmtId="0" fontId="23" fillId="2" borderId="0" xfId="0" applyFont="1" applyFill="1"/>
    <xf numFmtId="43" fontId="23" fillId="2" borderId="0" xfId="0" applyNumberFormat="1" applyFont="1" applyFill="1"/>
    <xf numFmtId="43" fontId="23" fillId="2" borderId="0" xfId="0" applyNumberFormat="1" applyFont="1" applyFill="1" applyBorder="1"/>
    <xf numFmtId="0" fontId="24" fillId="2" borderId="0" xfId="0" applyFont="1" applyFill="1" applyBorder="1" applyAlignment="1"/>
    <xf numFmtId="0" fontId="25" fillId="2" borderId="0" xfId="0" applyFont="1" applyFill="1" applyBorder="1" applyAlignment="1"/>
    <xf numFmtId="0" fontId="23" fillId="2" borderId="0" xfId="0" applyFont="1" applyFill="1" applyBorder="1"/>
    <xf numFmtId="0" fontId="23" fillId="0" borderId="0" xfId="0" applyFont="1" applyFill="1" applyBorder="1"/>
    <xf numFmtId="43" fontId="24" fillId="2" borderId="1" xfId="0" quotePrefix="1" applyNumberFormat="1" applyFont="1" applyFill="1" applyBorder="1" applyAlignment="1">
      <alignment horizontal="center"/>
    </xf>
    <xf numFmtId="43" fontId="24" fillId="2" borderId="0" xfId="0" applyNumberFormat="1" applyFont="1" applyFill="1" applyBorder="1" applyAlignment="1">
      <alignment horizontal="center"/>
    </xf>
    <xf numFmtId="43" fontId="23" fillId="2" borderId="1" xfId="0" quotePrefix="1" applyNumberFormat="1" applyFont="1" applyFill="1" applyBorder="1" applyAlignment="1">
      <alignment horizontal="center"/>
    </xf>
    <xf numFmtId="43" fontId="23" fillId="2" borderId="0" xfId="0" applyNumberFormat="1" applyFont="1" applyFill="1" applyBorder="1" applyAlignment="1">
      <alignment horizontal="center"/>
    </xf>
    <xf numFmtId="43" fontId="23" fillId="0" borderId="1" xfId="1" applyNumberFormat="1" applyFont="1" applyFill="1" applyBorder="1"/>
    <xf numFmtId="43" fontId="23" fillId="2" borderId="0" xfId="1" applyNumberFormat="1" applyFont="1" applyFill="1" applyBorder="1"/>
    <xf numFmtId="0" fontId="23" fillId="0" borderId="4" xfId="0" applyFont="1" applyFill="1" applyBorder="1" applyAlignment="1">
      <alignment horizontal="left"/>
    </xf>
    <xf numFmtId="43" fontId="24" fillId="2" borderId="1" xfId="1" applyNumberFormat="1" applyFont="1" applyFill="1" applyBorder="1"/>
    <xf numFmtId="43" fontId="24" fillId="2" borderId="0" xfId="1" applyNumberFormat="1" applyFont="1" applyFill="1" applyBorder="1"/>
    <xf numFmtId="165" fontId="23" fillId="2" borderId="0" xfId="1" applyFont="1" applyFill="1"/>
    <xf numFmtId="0" fontId="24" fillId="2" borderId="0" xfId="0" applyFont="1" applyFill="1"/>
    <xf numFmtId="0" fontId="25" fillId="2" borderId="0" xfId="0" applyFont="1" applyFill="1"/>
    <xf numFmtId="43" fontId="25" fillId="2" borderId="0" xfId="0" applyNumberFormat="1" applyFont="1" applyFill="1"/>
    <xf numFmtId="43" fontId="25" fillId="2" borderId="0" xfId="0" applyNumberFormat="1" applyFont="1" applyFill="1" applyBorder="1"/>
    <xf numFmtId="43" fontId="23" fillId="0" borderId="0" xfId="0" applyNumberFormat="1" applyFont="1" applyFill="1"/>
    <xf numFmtId="164" fontId="23" fillId="2" borderId="0" xfId="0" applyNumberFormat="1" applyFont="1" applyFill="1"/>
    <xf numFmtId="164" fontId="24" fillId="2" borderId="0" xfId="0" applyNumberFormat="1" applyFont="1" applyFill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/>
    <xf numFmtId="164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43" fontId="23" fillId="2" borderId="0" xfId="0" applyNumberFormat="1" applyFont="1" applyFill="1" applyAlignment="1">
      <alignment horizontal="left"/>
    </xf>
    <xf numFmtId="43" fontId="23" fillId="2" borderId="0" xfId="0" applyNumberFormat="1" applyFont="1" applyFill="1" applyBorder="1" applyAlignment="1">
      <alignment horizontal="left"/>
    </xf>
    <xf numFmtId="165" fontId="24" fillId="2" borderId="0" xfId="1" applyFont="1" applyFill="1"/>
    <xf numFmtId="0" fontId="23" fillId="2" borderId="0" xfId="0" applyNumberFormat="1" applyFont="1" applyFill="1" applyAlignment="1"/>
    <xf numFmtId="43" fontId="23" fillId="2" borderId="0" xfId="0" applyNumberFormat="1" applyFont="1" applyFill="1" applyAlignment="1"/>
    <xf numFmtId="43" fontId="23" fillId="2" borderId="0" xfId="0" applyNumberFormat="1" applyFont="1" applyFill="1" applyBorder="1" applyAlignment="1"/>
    <xf numFmtId="0" fontId="24" fillId="2" borderId="0" xfId="0" applyFont="1" applyFill="1" applyBorder="1" applyAlignment="1">
      <alignment horizontal="left"/>
    </xf>
    <xf numFmtId="0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43" fontId="26" fillId="0" borderId="0" xfId="0" applyNumberFormat="1" applyFont="1" applyFill="1" applyAlignment="1"/>
    <xf numFmtId="43" fontId="26" fillId="0" borderId="0" xfId="0" applyNumberFormat="1" applyFont="1" applyFill="1" applyBorder="1" applyAlignment="1"/>
    <xf numFmtId="43" fontId="23" fillId="2" borderId="0" xfId="1" applyNumberFormat="1" applyFont="1" applyFill="1"/>
    <xf numFmtId="43" fontId="24" fillId="2" borderId="0" xfId="0" applyNumberFormat="1" applyFont="1" applyFill="1"/>
    <xf numFmtId="43" fontId="24" fillId="2" borderId="0" xfId="0" applyNumberFormat="1" applyFont="1" applyFill="1" applyBorder="1"/>
    <xf numFmtId="0" fontId="23" fillId="2" borderId="0" xfId="0" applyFont="1" applyFill="1" applyAlignment="1"/>
    <xf numFmtId="0" fontId="24" fillId="2" borderId="0" xfId="0" applyFont="1" applyFill="1" applyBorder="1"/>
    <xf numFmtId="0" fontId="23" fillId="2" borderId="0" xfId="0" applyFont="1" applyFill="1" applyBorder="1" applyAlignment="1">
      <alignment horizontal="left"/>
    </xf>
    <xf numFmtId="43" fontId="24" fillId="2" borderId="0" xfId="0" quotePrefix="1" applyNumberFormat="1" applyFont="1" applyFill="1" applyBorder="1" applyAlignment="1">
      <alignment horizontal="center"/>
    </xf>
    <xf numFmtId="165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 applyAlignment="1"/>
    <xf numFmtId="0" fontId="23" fillId="2" borderId="4" xfId="0" applyFont="1" applyFill="1" applyBorder="1" applyAlignment="1"/>
    <xf numFmtId="0" fontId="23" fillId="2" borderId="5" xfId="0" applyFont="1" applyFill="1" applyBorder="1" applyAlignment="1"/>
    <xf numFmtId="0" fontId="24" fillId="2" borderId="3" xfId="0" applyFont="1" applyFill="1" applyBorder="1" applyAlignment="1"/>
    <xf numFmtId="0" fontId="24" fillId="2" borderId="4" xfId="0" applyFont="1" applyFill="1" applyBorder="1" applyAlignment="1"/>
    <xf numFmtId="0" fontId="24" fillId="2" borderId="5" xfId="0" applyFont="1" applyFill="1" applyBorder="1" applyAlignment="1"/>
    <xf numFmtId="43" fontId="28" fillId="0" borderId="0" xfId="0" applyNumberFormat="1" applyFont="1" applyFill="1"/>
    <xf numFmtId="43" fontId="24" fillId="0" borderId="1" xfId="0" quotePrefix="1" applyNumberFormat="1" applyFont="1" applyFill="1" applyBorder="1" applyAlignment="1">
      <alignment horizontal="center"/>
    </xf>
    <xf numFmtId="0" fontId="23" fillId="2" borderId="0" xfId="0" applyFont="1" applyFill="1" applyBorder="1" applyAlignment="1"/>
    <xf numFmtId="43" fontId="23" fillId="2" borderId="0" xfId="0" quotePrefix="1" applyNumberFormat="1" applyFont="1" applyFill="1" applyBorder="1" applyAlignment="1">
      <alignment horizontal="center"/>
    </xf>
    <xf numFmtId="0" fontId="23" fillId="0" borderId="0" xfId="0" applyNumberFormat="1" applyFont="1" applyFill="1"/>
    <xf numFmtId="43" fontId="23" fillId="0" borderId="0" xfId="0" applyNumberFormat="1" applyFont="1" applyFill="1" applyBorder="1"/>
    <xf numFmtId="0" fontId="23" fillId="0" borderId="3" xfId="0" applyFont="1" applyFill="1" applyBorder="1" applyAlignment="1"/>
    <xf numFmtId="0" fontId="23" fillId="0" borderId="4" xfId="0" applyFont="1" applyFill="1" applyBorder="1" applyAlignment="1"/>
    <xf numFmtId="0" fontId="23" fillId="0" borderId="5" xfId="0" applyFont="1" applyFill="1" applyBorder="1" applyAlignment="1"/>
    <xf numFmtId="43" fontId="23" fillId="0" borderId="1" xfId="0" quotePrefix="1" applyNumberFormat="1" applyFont="1" applyFill="1" applyBorder="1" applyAlignment="1">
      <alignment horizontal="center"/>
    </xf>
    <xf numFmtId="43" fontId="23" fillId="0" borderId="0" xfId="0" applyNumberFormat="1" applyFont="1" applyFill="1" applyBorder="1" applyAlignment="1">
      <alignment horizontal="center"/>
    </xf>
    <xf numFmtId="0" fontId="23" fillId="2" borderId="0" xfId="0" applyNumberFormat="1" applyFont="1" applyFill="1"/>
    <xf numFmtId="4" fontId="3" fillId="0" borderId="0" xfId="0" applyNumberFormat="1" applyFont="1"/>
    <xf numFmtId="43" fontId="24" fillId="2" borderId="0" xfId="0" applyNumberFormat="1" applyFont="1" applyFill="1" applyBorder="1" applyAlignment="1"/>
    <xf numFmtId="165" fontId="23" fillId="0" borderId="0" xfId="1" applyFont="1" applyFill="1" applyBorder="1"/>
    <xf numFmtId="165" fontId="24" fillId="0" borderId="0" xfId="1" applyFont="1" applyFill="1" applyBorder="1"/>
    <xf numFmtId="4" fontId="15" fillId="0" borderId="0" xfId="0" applyNumberFormat="1" applyFont="1" applyBorder="1"/>
    <xf numFmtId="41" fontId="15" fillId="0" borderId="0" xfId="0" applyNumberFormat="1" applyFont="1" applyBorder="1"/>
    <xf numFmtId="165" fontId="13" fillId="0" borderId="0" xfId="1" applyFont="1" applyBorder="1" applyAlignment="1"/>
    <xf numFmtId="165" fontId="12" fillId="0" borderId="0" xfId="1" applyFont="1" applyBorder="1" applyAlignment="1"/>
    <xf numFmtId="165" fontId="3" fillId="0" borderId="0" xfId="1" applyFont="1"/>
    <xf numFmtId="165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43" fontId="24" fillId="0" borderId="1" xfId="0" applyNumberFormat="1" applyFont="1" applyBorder="1"/>
    <xf numFmtId="0" fontId="27" fillId="0" borderId="0" xfId="0" applyFont="1" applyFill="1"/>
    <xf numFmtId="0" fontId="24" fillId="2" borderId="12" xfId="0" applyFont="1" applyFill="1" applyBorder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2" borderId="0" xfId="0" applyNumberFormat="1" applyFont="1" applyFill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5" fontId="31" fillId="0" borderId="0" xfId="0" applyNumberFormat="1" applyFont="1"/>
    <xf numFmtId="166" fontId="31" fillId="2" borderId="0" xfId="1" applyNumberFormat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0" fillId="2" borderId="0" xfId="1" applyFont="1" applyFill="1" applyBorder="1" applyAlignment="1">
      <alignment horizontal="right"/>
    </xf>
    <xf numFmtId="165" fontId="31" fillId="0" borderId="0" xfId="1" applyFont="1"/>
    <xf numFmtId="0" fontId="30" fillId="2" borderId="0" xfId="0" applyFont="1" applyFill="1" applyBorder="1" applyAlignment="1">
      <alignment horizontal="right"/>
    </xf>
    <xf numFmtId="165" fontId="31" fillId="2" borderId="0" xfId="1" applyFont="1" applyFill="1" applyBorder="1"/>
    <xf numFmtId="166" fontId="30" fillId="2" borderId="0" xfId="0" applyNumberFormat="1" applyFont="1" applyFill="1" applyBorder="1" applyAlignment="1">
      <alignment horizontal="right"/>
    </xf>
    <xf numFmtId="0" fontId="31" fillId="2" borderId="0" xfId="0" applyFont="1" applyFill="1" applyBorder="1"/>
    <xf numFmtId="0" fontId="31" fillId="0" borderId="0" xfId="0" applyFont="1" applyFill="1"/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0" fontId="31" fillId="0" borderId="0" xfId="0" applyFont="1" applyBorder="1"/>
    <xf numFmtId="43" fontId="31" fillId="0" borderId="0" xfId="0" applyNumberFormat="1" applyFo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center"/>
    </xf>
    <xf numFmtId="166" fontId="31" fillId="2" borderId="0" xfId="1" applyNumberFormat="1" applyFont="1" applyFill="1" applyBorder="1"/>
    <xf numFmtId="166" fontId="30" fillId="2" borderId="0" xfId="1" applyNumberFormat="1" applyFont="1" applyFill="1" applyBorder="1"/>
    <xf numFmtId="0" fontId="31" fillId="2" borderId="0" xfId="0" applyFont="1" applyFill="1" applyAlignment="1"/>
    <xf numFmtId="165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0" fontId="31" fillId="2" borderId="0" xfId="0" applyFont="1" applyFill="1" applyBorder="1" applyAlignment="1">
      <alignment horizontal="right" vertical="top" indent="5"/>
    </xf>
    <xf numFmtId="0" fontId="31" fillId="0" borderId="0" xfId="0" applyFont="1" applyFill="1" applyBorder="1"/>
    <xf numFmtId="165" fontId="31" fillId="0" borderId="0" xfId="1" applyFont="1" applyFill="1"/>
    <xf numFmtId="166" fontId="31" fillId="2" borderId="0" xfId="1" applyNumberFormat="1" applyFont="1" applyFill="1" applyBorder="1" applyAlignment="1">
      <alignment horizontal="right" vertical="top"/>
    </xf>
    <xf numFmtId="43" fontId="31" fillId="0" borderId="0" xfId="0" applyNumberFormat="1" applyFont="1" applyFill="1" applyBorder="1"/>
    <xf numFmtId="0" fontId="30" fillId="0" borderId="0" xfId="0" applyFont="1" applyFill="1"/>
    <xf numFmtId="166" fontId="30" fillId="2" borderId="0" xfId="1" applyNumberFormat="1" applyFont="1" applyFill="1" applyBorder="1" applyAlignment="1">
      <alignment horizontal="right" vertical="top"/>
    </xf>
    <xf numFmtId="166" fontId="31" fillId="2" borderId="0" xfId="1" quotePrefix="1" applyNumberFormat="1" applyFont="1" applyFill="1" applyBorder="1" applyAlignment="1">
      <alignment horizontal="right" vertical="top"/>
    </xf>
    <xf numFmtId="165" fontId="31" fillId="2" borderId="0" xfId="1" quotePrefix="1" applyFont="1" applyFill="1" applyBorder="1" applyAlignment="1">
      <alignment horizontal="right" vertical="top"/>
    </xf>
    <xf numFmtId="165" fontId="30" fillId="2" borderId="0" xfId="1" applyNumberFormat="1" applyFont="1" applyFill="1" applyBorder="1" applyAlignment="1">
      <alignment horizontal="right" vertical="top"/>
    </xf>
    <xf numFmtId="166" fontId="30" fillId="2" borderId="0" xfId="0" applyNumberFormat="1" applyFont="1" applyFill="1" applyBorder="1" applyAlignment="1">
      <alignment horizontal="center" vertical="top"/>
    </xf>
    <xf numFmtId="166" fontId="30" fillId="2" borderId="0" xfId="0" applyNumberFormat="1" applyFont="1" applyFill="1" applyBorder="1" applyAlignment="1">
      <alignment horizontal="right" vertical="top"/>
    </xf>
    <xf numFmtId="165" fontId="30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Border="1" applyAlignment="1">
      <alignment horizontal="right" vertical="top"/>
    </xf>
    <xf numFmtId="165" fontId="31" fillId="2" borderId="0" xfId="1" applyFont="1" applyFill="1" applyBorder="1" applyAlignment="1">
      <alignment horizontal="right" vertical="top"/>
    </xf>
    <xf numFmtId="0" fontId="31" fillId="2" borderId="0" xfId="0" applyFont="1" applyFill="1" applyBorder="1" applyAlignment="1">
      <alignment horizontal="right" vertical="top"/>
    </xf>
    <xf numFmtId="43" fontId="31" fillId="2" borderId="0" xfId="0" applyNumberFormat="1" applyFont="1" applyFill="1"/>
    <xf numFmtId="0" fontId="29" fillId="0" borderId="0" xfId="0" applyFont="1" applyFill="1"/>
    <xf numFmtId="0" fontId="29" fillId="0" borderId="0" xfId="0" applyFont="1" applyFill="1" applyBorder="1"/>
    <xf numFmtId="165" fontId="29" fillId="0" borderId="0" xfId="1" applyFont="1" applyFill="1"/>
    <xf numFmtId="43" fontId="31" fillId="0" borderId="0" xfId="0" applyNumberFormat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Border="1" applyAlignment="1">
      <alignment horizontal="center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1" fillId="2" borderId="0" xfId="0" applyFont="1" applyFill="1" applyAlignment="1">
      <alignment horizontal="center"/>
    </xf>
    <xf numFmtId="166" fontId="31" fillId="2" borderId="0" xfId="1" applyNumberFormat="1" applyFont="1" applyFill="1" applyAlignment="1">
      <alignment horizontal="right"/>
    </xf>
    <xf numFmtId="165" fontId="31" fillId="2" borderId="0" xfId="1" applyFont="1" applyFill="1" applyAlignment="1">
      <alignment horizontal="right"/>
    </xf>
    <xf numFmtId="166" fontId="30" fillId="2" borderId="0" xfId="1" applyNumberFormat="1" applyFont="1" applyFill="1" applyBorder="1" applyAlignment="1">
      <alignment horizontal="right"/>
    </xf>
    <xf numFmtId="166" fontId="31" fillId="2" borderId="0" xfId="0" applyNumberFormat="1" applyFont="1" applyFill="1"/>
    <xf numFmtId="166" fontId="31" fillId="2" borderId="0" xfId="0" applyNumberFormat="1" applyFont="1" applyFill="1" applyBorder="1" applyAlignment="1">
      <alignment horizontal="right"/>
    </xf>
    <xf numFmtId="0" fontId="31" fillId="2" borderId="0" xfId="0" applyFont="1" applyFill="1" applyBorder="1" applyAlignment="1">
      <alignment horizontal="right"/>
    </xf>
    <xf numFmtId="166" fontId="30" fillId="2" borderId="0" xfId="0" applyNumberFormat="1" applyFont="1" applyFill="1" applyAlignment="1">
      <alignment horizontal="center"/>
    </xf>
    <xf numFmtId="165" fontId="1" fillId="0" borderId="0" xfId="1" applyFont="1" applyBorder="1"/>
    <xf numFmtId="166" fontId="31" fillId="0" borderId="0" xfId="1" applyNumberFormat="1" applyFont="1"/>
    <xf numFmtId="166" fontId="31" fillId="0" borderId="0" xfId="1" applyNumberFormat="1" applyFont="1" applyFill="1" applyAlignment="1">
      <alignment horizontal="righ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/>
    <xf numFmtId="0" fontId="34" fillId="0" borderId="0" xfId="0" applyFont="1"/>
    <xf numFmtId="0" fontId="34" fillId="0" borderId="0" xfId="0" applyFont="1" applyAlignment="1">
      <alignment vertical="center"/>
    </xf>
    <xf numFmtId="43" fontId="24" fillId="0" borderId="0" xfId="0" applyNumberFormat="1" applyFont="1"/>
    <xf numFmtId="43" fontId="24" fillId="0" borderId="0" xfId="0" applyNumberFormat="1" applyFont="1" applyBorder="1"/>
    <xf numFmtId="165" fontId="24" fillId="0" borderId="0" xfId="1" applyFont="1" applyFill="1"/>
    <xf numFmtId="0" fontId="30" fillId="2" borderId="0" xfId="0" applyFont="1" applyFill="1" applyAlignment="1">
      <alignment horizontal="center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4" fillId="2" borderId="1" xfId="0" quotePrefix="1" applyNumberFormat="1" applyFont="1" applyFill="1" applyBorder="1" applyAlignment="1">
      <alignment horizontal="center" vertical="center"/>
    </xf>
    <xf numFmtId="0" fontId="24" fillId="2" borderId="1" xfId="0" quotePrefix="1" applyNumberFormat="1" applyFont="1" applyFill="1" applyBorder="1" applyAlignment="1">
      <alignment horizontal="center"/>
    </xf>
    <xf numFmtId="0" fontId="24" fillId="0" borderId="3" xfId="0" applyNumberFormat="1" applyFont="1" applyBorder="1" applyAlignment="1">
      <alignment horizontal="center"/>
    </xf>
    <xf numFmtId="0" fontId="30" fillId="2" borderId="2" xfId="0" quotePrefix="1" applyNumberFormat="1" applyFont="1" applyFill="1" applyBorder="1" applyAlignment="1">
      <alignment horizontal="center"/>
    </xf>
    <xf numFmtId="166" fontId="31" fillId="2" borderId="0" xfId="1" applyNumberFormat="1" applyFont="1" applyFill="1" applyBorder="1" applyAlignment="1">
      <alignment horizontal="center" vertical="top"/>
    </xf>
    <xf numFmtId="166" fontId="31" fillId="0" borderId="0" xfId="1" applyNumberFormat="1" applyFont="1" applyFill="1" applyBorder="1" applyAlignment="1">
      <alignment horizontal="right"/>
    </xf>
    <xf numFmtId="165" fontId="31" fillId="0" borderId="0" xfId="1" applyFont="1" applyFill="1" applyBorder="1" applyAlignment="1">
      <alignment horizontal="right"/>
    </xf>
    <xf numFmtId="0" fontId="37" fillId="2" borderId="4" xfId="0" applyFont="1" applyFill="1" applyBorder="1" applyAlignment="1">
      <alignment horizontal="left"/>
    </xf>
    <xf numFmtId="0" fontId="37" fillId="2" borderId="5" xfId="0" applyFont="1" applyFill="1" applyBorder="1" applyAlignment="1">
      <alignment horizontal="left"/>
    </xf>
    <xf numFmtId="0" fontId="23" fillId="4" borderId="3" xfId="0" applyFont="1" applyFill="1" applyBorder="1" applyAlignment="1"/>
    <xf numFmtId="0" fontId="23" fillId="4" borderId="4" xfId="0" applyFont="1" applyFill="1" applyBorder="1" applyAlignment="1"/>
    <xf numFmtId="166" fontId="31" fillId="0" borderId="0" xfId="0" applyNumberFormat="1" applyFont="1" applyFill="1"/>
    <xf numFmtId="0" fontId="30" fillId="2" borderId="0" xfId="0" applyFont="1" applyFill="1" applyAlignment="1"/>
    <xf numFmtId="0" fontId="23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166" fontId="31" fillId="0" borderId="0" xfId="0" applyNumberFormat="1" applyFont="1"/>
    <xf numFmtId="0" fontId="30" fillId="2" borderId="0" xfId="0" applyFont="1" applyFill="1" applyAlignment="1">
      <alignment horizontal="center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 wrapText="1"/>
    </xf>
    <xf numFmtId="43" fontId="40" fillId="0" borderId="0" xfId="0" applyNumberFormat="1" applyFont="1" applyFill="1" applyAlignment="1"/>
    <xf numFmtId="43" fontId="40" fillId="0" borderId="0" xfId="0" applyNumberFormat="1" applyFont="1" applyFill="1" applyBorder="1" applyAlignment="1"/>
    <xf numFmtId="0" fontId="4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69" fontId="43" fillId="0" borderId="0" xfId="2" applyNumberFormat="1" applyFont="1" applyFill="1" applyBorder="1"/>
    <xf numFmtId="169" fontId="11" fillId="0" borderId="13" xfId="2" applyNumberFormat="1" applyFont="1" applyFill="1" applyBorder="1"/>
    <xf numFmtId="0" fontId="13" fillId="3" borderId="0" xfId="0" applyFont="1" applyFill="1"/>
    <xf numFmtId="169" fontId="43" fillId="3" borderId="0" xfId="2" applyNumberFormat="1" applyFont="1" applyFill="1" applyBorder="1"/>
    <xf numFmtId="166" fontId="31" fillId="0" borderId="0" xfId="1" applyNumberFormat="1" applyFont="1" applyFill="1" applyBorder="1" applyAlignment="1">
      <alignment horizontal="right" vertical="top"/>
    </xf>
    <xf numFmtId="166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Fill="1" applyAlignment="1">
      <alignment vertical="top"/>
    </xf>
    <xf numFmtId="166" fontId="30" fillId="0" borderId="0" xfId="1" applyNumberFormat="1" applyFont="1" applyFill="1" applyBorder="1" applyAlignment="1">
      <alignment horizontal="right" vertical="top"/>
    </xf>
    <xf numFmtId="165" fontId="30" fillId="0" borderId="0" xfId="1" applyFont="1" applyFill="1" applyBorder="1" applyAlignment="1">
      <alignment horizontal="right" vertical="top"/>
    </xf>
    <xf numFmtId="165" fontId="31" fillId="0" borderId="0" xfId="1" applyFont="1" applyFill="1" applyBorder="1"/>
    <xf numFmtId="0" fontId="35" fillId="0" borderId="0" xfId="0" applyFont="1" applyFill="1" applyAlignment="1"/>
    <xf numFmtId="0" fontId="30" fillId="0" borderId="0" xfId="0" applyFont="1" applyFill="1" applyBorder="1" applyAlignment="1">
      <alignment horizontal="right"/>
    </xf>
    <xf numFmtId="165" fontId="12" fillId="0" borderId="0" xfId="1" applyFont="1" applyFill="1" applyBorder="1" applyAlignment="1"/>
    <xf numFmtId="0" fontId="38" fillId="0" borderId="4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1" xfId="0" quotePrefix="1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43" fontId="24" fillId="0" borderId="1" xfId="0" applyNumberFormat="1" applyFont="1" applyFill="1" applyBorder="1"/>
    <xf numFmtId="0" fontId="24" fillId="0" borderId="0" xfId="0" applyFont="1" applyFill="1" applyBorder="1" applyAlignment="1"/>
    <xf numFmtId="0" fontId="37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36" fillId="0" borderId="4" xfId="0" applyFont="1" applyFill="1" applyBorder="1" applyAlignment="1">
      <alignment horizontal="left"/>
    </xf>
    <xf numFmtId="0" fontId="23" fillId="2" borderId="2" xfId="0" applyFont="1" applyFill="1" applyBorder="1"/>
    <xf numFmtId="165" fontId="23" fillId="2" borderId="12" xfId="0" applyNumberFormat="1" applyFont="1" applyFill="1" applyBorder="1"/>
    <xf numFmtId="0" fontId="23" fillId="2" borderId="12" xfId="0" applyFont="1" applyFill="1" applyBorder="1"/>
    <xf numFmtId="43" fontId="23" fillId="2" borderId="12" xfId="0" applyNumberFormat="1" applyFont="1" applyFill="1" applyBorder="1"/>
    <xf numFmtId="165" fontId="23" fillId="2" borderId="12" xfId="1" applyFont="1" applyFill="1" applyBorder="1"/>
    <xf numFmtId="165" fontId="24" fillId="2" borderId="14" xfId="1" applyFont="1" applyFill="1" applyBorder="1" applyAlignment="1"/>
    <xf numFmtId="43" fontId="24" fillId="2" borderId="14" xfId="0" applyNumberFormat="1" applyFont="1" applyFill="1" applyBorder="1" applyAlignment="1">
      <alignment horizontal="center"/>
    </xf>
    <xf numFmtId="43" fontId="24" fillId="2" borderId="14" xfId="0" applyNumberFormat="1" applyFont="1" applyFill="1" applyBorder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0" fontId="24" fillId="2" borderId="16" xfId="0" applyFont="1" applyFill="1" applyBorder="1" applyAlignment="1"/>
    <xf numFmtId="43" fontId="24" fillId="2" borderId="17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166" fontId="29" fillId="0" borderId="0" xfId="1" quotePrefix="1" applyNumberFormat="1" applyFont="1" applyFill="1" applyBorder="1" applyAlignment="1">
      <alignment horizontal="right" vertical="top"/>
    </xf>
    <xf numFmtId="164" fontId="23" fillId="0" borderId="0" xfId="0" applyNumberFormat="1" applyFont="1" applyFill="1"/>
    <xf numFmtId="43" fontId="24" fillId="0" borderId="0" xfId="0" applyNumberFormat="1" applyFont="1" applyFill="1" applyBorder="1" applyAlignment="1">
      <alignment horizontal="center"/>
    </xf>
    <xf numFmtId="0" fontId="24" fillId="0" borderId="3" xfId="0" applyFont="1" applyFill="1" applyBorder="1" applyAlignment="1"/>
    <xf numFmtId="0" fontId="24" fillId="0" borderId="4" xfId="0" applyFont="1" applyFill="1" applyBorder="1" applyAlignment="1"/>
    <xf numFmtId="0" fontId="24" fillId="0" borderId="5" xfId="0" applyFont="1" applyFill="1" applyBorder="1" applyAlignment="1"/>
    <xf numFmtId="0" fontId="25" fillId="0" borderId="0" xfId="0" applyFont="1" applyFill="1"/>
    <xf numFmtId="43" fontId="25" fillId="0" borderId="0" xfId="0" applyNumberFormat="1" applyFont="1" applyFill="1" applyBorder="1"/>
    <xf numFmtId="43" fontId="24" fillId="0" borderId="0" xfId="1" applyNumberFormat="1" applyFont="1" applyFill="1" applyBorder="1"/>
    <xf numFmtId="0" fontId="37" fillId="0" borderId="4" xfId="0" applyFont="1" applyFill="1" applyBorder="1" applyAlignment="1">
      <alignment horizontal="left"/>
    </xf>
    <xf numFmtId="0" fontId="24" fillId="0" borderId="15" xfId="0" applyFont="1" applyFill="1" applyBorder="1" applyAlignment="1">
      <alignment vertical="top"/>
    </xf>
    <xf numFmtId="0" fontId="24" fillId="0" borderId="16" xfId="0" applyFont="1" applyFill="1" applyBorder="1"/>
    <xf numFmtId="0" fontId="24" fillId="0" borderId="16" xfId="0" applyFont="1" applyFill="1" applyBorder="1" applyAlignment="1"/>
    <xf numFmtId="43" fontId="24" fillId="0" borderId="17" xfId="0" applyNumberFormat="1" applyFont="1" applyFill="1" applyBorder="1" applyAlignment="1">
      <alignment horizontal="center" vertical="center"/>
    </xf>
    <xf numFmtId="43" fontId="24" fillId="0" borderId="0" xfId="0" applyNumberFormat="1" applyFont="1" applyFill="1" applyBorder="1"/>
    <xf numFmtId="43" fontId="24" fillId="0" borderId="0" xfId="0" applyNumberFormat="1" applyFont="1" applyFill="1"/>
    <xf numFmtId="0" fontId="23" fillId="0" borderId="2" xfId="0" applyFont="1" applyFill="1" applyBorder="1"/>
    <xf numFmtId="165" fontId="23" fillId="0" borderId="12" xfId="1" applyFont="1" applyFill="1" applyBorder="1" applyAlignment="1">
      <alignment horizontal="center" vertical="center"/>
    </xf>
    <xf numFmtId="165" fontId="23" fillId="0" borderId="12" xfId="1" applyFont="1" applyFill="1" applyBorder="1"/>
    <xf numFmtId="43" fontId="23" fillId="0" borderId="12" xfId="0" applyNumberFormat="1" applyFont="1" applyFill="1" applyBorder="1" applyAlignment="1">
      <alignment vertical="center"/>
    </xf>
    <xf numFmtId="165" fontId="23" fillId="0" borderId="12" xfId="0" applyNumberFormat="1" applyFont="1" applyFill="1" applyBorder="1"/>
    <xf numFmtId="0" fontId="23" fillId="0" borderId="12" xfId="0" applyFont="1" applyFill="1" applyBorder="1"/>
    <xf numFmtId="43" fontId="23" fillId="0" borderId="12" xfId="0" applyNumberFormat="1" applyFont="1" applyFill="1" applyBorder="1"/>
    <xf numFmtId="165" fontId="24" fillId="0" borderId="14" xfId="1" applyFont="1" applyFill="1" applyBorder="1" applyAlignment="1"/>
    <xf numFmtId="43" fontId="24" fillId="0" borderId="14" xfId="0" applyNumberFormat="1" applyFont="1" applyFill="1" applyBorder="1" applyAlignment="1">
      <alignment horizontal="center"/>
    </xf>
    <xf numFmtId="43" fontId="24" fillId="0" borderId="14" xfId="0" applyNumberFormat="1" applyFont="1" applyFill="1" applyBorder="1"/>
    <xf numFmtId="0" fontId="24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0" xfId="0" applyFont="1" applyFill="1"/>
    <xf numFmtId="0" fontId="24" fillId="0" borderId="16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6" fontId="31" fillId="2" borderId="12" xfId="1" applyNumberFormat="1" applyFont="1" applyFill="1" applyBorder="1" applyAlignment="1">
      <alignment horizontal="right"/>
    </xf>
    <xf numFmtId="166" fontId="31" fillId="0" borderId="12" xfId="1" applyNumberFormat="1" applyFont="1" applyFill="1" applyBorder="1" applyAlignment="1">
      <alignment horizontal="right"/>
    </xf>
    <xf numFmtId="166" fontId="30" fillId="2" borderId="14" xfId="1" applyNumberFormat="1" applyFont="1" applyFill="1" applyBorder="1" applyAlignment="1">
      <alignment horizontal="right"/>
    </xf>
    <xf numFmtId="166" fontId="31" fillId="2" borderId="12" xfId="1" applyNumberFormat="1" applyFont="1" applyFill="1" applyBorder="1" applyAlignment="1">
      <alignment horizontal="right" vertical="top"/>
    </xf>
    <xf numFmtId="166" fontId="31" fillId="0" borderId="12" xfId="1" quotePrefix="1" applyNumberFormat="1" applyFont="1" applyFill="1" applyBorder="1" applyAlignment="1">
      <alignment horizontal="right" vertical="top"/>
    </xf>
    <xf numFmtId="166" fontId="30" fillId="2" borderId="13" xfId="1" applyNumberFormat="1" applyFont="1" applyFill="1" applyBorder="1" applyAlignment="1">
      <alignment vertical="top"/>
    </xf>
    <xf numFmtId="166" fontId="30" fillId="2" borderId="4" xfId="0" applyNumberFormat="1" applyFont="1" applyFill="1" applyBorder="1" applyAlignment="1">
      <alignment horizontal="right"/>
    </xf>
    <xf numFmtId="166" fontId="31" fillId="2" borderId="12" xfId="1" applyNumberFormat="1" applyFont="1" applyFill="1" applyBorder="1"/>
    <xf numFmtId="169" fontId="11" fillId="0" borderId="0" xfId="2" applyNumberFormat="1" applyFont="1" applyFill="1" applyBorder="1"/>
    <xf numFmtId="169" fontId="43" fillId="0" borderId="12" xfId="2" applyNumberFormat="1" applyFont="1" applyFill="1" applyBorder="1"/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0" applyFont="1" applyBorder="1" applyAlignment="1">
      <alignment horizontal="left" vertical="center"/>
    </xf>
    <xf numFmtId="0" fontId="46" fillId="0" borderId="0" xfId="0" applyFont="1" applyBorder="1"/>
    <xf numFmtId="0" fontId="48" fillId="0" borderId="0" xfId="0" applyFont="1" applyBorder="1" applyAlignment="1">
      <alignment horizontal="left" vertical="center" indent="4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9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41" fontId="49" fillId="0" borderId="0" xfId="0" applyNumberFormat="1" applyFont="1" applyBorder="1" applyAlignment="1"/>
    <xf numFmtId="41" fontId="49" fillId="0" borderId="0" xfId="0" applyNumberFormat="1" applyFont="1" applyBorder="1" applyAlignment="1">
      <alignment horizontal="left" vertical="center" indent="5"/>
    </xf>
    <xf numFmtId="41" fontId="49" fillId="0" borderId="0" xfId="0" applyNumberFormat="1" applyFont="1" applyBorder="1" applyAlignment="1">
      <alignment vertical="center"/>
    </xf>
    <xf numFmtId="165" fontId="46" fillId="0" borderId="0" xfId="1" applyFont="1" applyBorder="1" applyAlignment="1">
      <alignment vertical="center"/>
    </xf>
    <xf numFmtId="43" fontId="47" fillId="0" borderId="0" xfId="0" applyNumberFormat="1" applyFont="1" applyBorder="1" applyAlignment="1">
      <alignment vertical="center"/>
    </xf>
    <xf numFmtId="0" fontId="49" fillId="0" borderId="0" xfId="0" applyFont="1" applyBorder="1"/>
    <xf numFmtId="0" fontId="47" fillId="0" borderId="0" xfId="0" applyFont="1" applyBorder="1"/>
    <xf numFmtId="41" fontId="46" fillId="0" borderId="0" xfId="0" applyNumberFormat="1" applyFont="1" applyBorder="1" applyAlignment="1">
      <alignment vertical="center"/>
    </xf>
    <xf numFmtId="41" fontId="49" fillId="0" borderId="12" xfId="0" applyNumberFormat="1" applyFont="1" applyBorder="1" applyAlignment="1"/>
    <xf numFmtId="166" fontId="49" fillId="0" borderId="12" xfId="1" applyNumberFormat="1" applyFont="1" applyBorder="1" applyAlignment="1">
      <alignment horizontal="center" vertical="center" wrapText="1"/>
    </xf>
    <xf numFmtId="41" fontId="45" fillId="0" borderId="0" xfId="0" applyNumberFormat="1" applyFont="1" applyBorder="1" applyAlignment="1"/>
    <xf numFmtId="41" fontId="45" fillId="0" borderId="0" xfId="0" applyNumberFormat="1" applyFont="1" applyBorder="1" applyAlignment="1">
      <alignment horizontal="left" vertical="center" indent="5"/>
    </xf>
    <xf numFmtId="41" fontId="45" fillId="0" borderId="0" xfId="0" applyNumberFormat="1" applyFont="1" applyBorder="1" applyAlignment="1">
      <alignment vertical="center"/>
    </xf>
    <xf numFmtId="169" fontId="45" fillId="0" borderId="0" xfId="0" applyNumberFormat="1" applyFont="1" applyBorder="1" applyAlignment="1">
      <alignment vertical="center"/>
    </xf>
    <xf numFmtId="41" fontId="49" fillId="0" borderId="0" xfId="0" applyNumberFormat="1" applyFont="1" applyBorder="1"/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wrapText="1"/>
    </xf>
    <xf numFmtId="3" fontId="49" fillId="0" borderId="12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vertical="center"/>
    </xf>
    <xf numFmtId="41" fontId="51" fillId="0" borderId="0" xfId="0" applyNumberFormat="1" applyFont="1" applyBorder="1" applyAlignment="1">
      <alignment horizontal="left" vertical="center" indent="4"/>
    </xf>
    <xf numFmtId="169" fontId="45" fillId="0" borderId="13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horizontal="right"/>
    </xf>
    <xf numFmtId="41" fontId="46" fillId="0" borderId="0" xfId="0" applyNumberFormat="1" applyFont="1" applyBorder="1"/>
    <xf numFmtId="0" fontId="50" fillId="2" borderId="0" xfId="0" applyFont="1" applyFill="1"/>
    <xf numFmtId="0" fontId="50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0" fillId="0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47" fillId="2" borderId="0" xfId="0" applyFont="1" applyFill="1" applyAlignment="1">
      <alignment horizontal="left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2" xfId="2" applyFont="1" applyFill="1" applyBorder="1" applyAlignment="1">
      <alignment horizontal="center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164" fontId="9" fillId="0" borderId="7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30480</xdr:colOff>
      <xdr:row>48</xdr:row>
      <xdr:rowOff>25400</xdr:rowOff>
    </xdr:from>
    <xdr:to>
      <xdr:col>0</xdr:col>
      <xdr:colOff>2781300</xdr:colOff>
      <xdr:row>53</xdr:row>
      <xdr:rowOff>60960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0480" y="8270240"/>
          <a:ext cx="2750820" cy="9118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54</xdr:row>
      <xdr:rowOff>120650</xdr:rowOff>
    </xdr:from>
    <xdr:to>
      <xdr:col>3</xdr:col>
      <xdr:colOff>22860</xdr:colOff>
      <xdr:row>60</xdr:row>
      <xdr:rowOff>76200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752600" y="9417050"/>
          <a:ext cx="338328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48</xdr:row>
      <xdr:rowOff>22860</xdr:rowOff>
    </xdr:from>
    <xdr:to>
      <xdr:col>3</xdr:col>
      <xdr:colOff>1074420</xdr:colOff>
      <xdr:row>53</xdr:row>
      <xdr:rowOff>76200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68980" y="8267700"/>
          <a:ext cx="2918460" cy="92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30</xdr:row>
      <xdr:rowOff>57150</xdr:rowOff>
    </xdr:from>
    <xdr:to>
      <xdr:col>3</xdr:col>
      <xdr:colOff>704850</xdr:colOff>
      <xdr:row>31</xdr:row>
      <xdr:rowOff>78740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66675</xdr:rowOff>
    </xdr:from>
    <xdr:to>
      <xdr:col>4</xdr:col>
      <xdr:colOff>76200</xdr:colOff>
      <xdr:row>31</xdr:row>
      <xdr:rowOff>88265</xdr:rowOff>
    </xdr:to>
    <xdr:sp macro="" textlink="">
      <xdr:nvSpPr>
        <xdr:cNvPr id="2602" name="Text Box 7"/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30</xdr:row>
      <xdr:rowOff>66675</xdr:rowOff>
    </xdr:from>
    <xdr:to>
      <xdr:col>3</xdr:col>
      <xdr:colOff>762000</xdr:colOff>
      <xdr:row>31</xdr:row>
      <xdr:rowOff>88265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38</xdr:row>
      <xdr:rowOff>60960</xdr:rowOff>
    </xdr:from>
    <xdr:to>
      <xdr:col>0</xdr:col>
      <xdr:colOff>3136900</xdr:colOff>
      <xdr:row>42</xdr:row>
      <xdr:rowOff>44450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45</xdr:row>
      <xdr:rowOff>0</xdr:rowOff>
    </xdr:from>
    <xdr:to>
      <xdr:col>1</xdr:col>
      <xdr:colOff>1211580</xdr:colOff>
      <xdr:row>49</xdr:row>
      <xdr:rowOff>68580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38</xdr:row>
      <xdr:rowOff>30480</xdr:rowOff>
    </xdr:from>
    <xdr:to>
      <xdr:col>3</xdr:col>
      <xdr:colOff>1206500</xdr:colOff>
      <xdr:row>42</xdr:row>
      <xdr:rowOff>83820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38</xdr:row>
      <xdr:rowOff>114300</xdr:rowOff>
    </xdr:from>
    <xdr:to>
      <xdr:col>0</xdr:col>
      <xdr:colOff>2921000</xdr:colOff>
      <xdr:row>43</xdr:row>
      <xdr:rowOff>88900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44</xdr:row>
      <xdr:rowOff>144780</xdr:rowOff>
    </xdr:from>
    <xdr:to>
      <xdr:col>1</xdr:col>
      <xdr:colOff>1417320</xdr:colOff>
      <xdr:row>49</xdr:row>
      <xdr:rowOff>99060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38</xdr:row>
      <xdr:rowOff>129540</xdr:rowOff>
    </xdr:from>
    <xdr:to>
      <xdr:col>3</xdr:col>
      <xdr:colOff>1333500</xdr:colOff>
      <xdr:row>43</xdr:row>
      <xdr:rowOff>91440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A67" sqref="A67"/>
    </sheetView>
  </sheetViews>
  <sheetFormatPr baseColWidth="10" defaultColWidth="11.5546875" defaultRowHeight="13.8" x14ac:dyDescent="0.3"/>
  <cols>
    <col min="1" max="1" width="55.6640625" style="131" customWidth="1"/>
    <col min="2" max="2" width="16.6640625" style="131" customWidth="1"/>
    <col min="3" max="3" width="2" style="149" customWidth="1"/>
    <col min="4" max="4" width="16.6640625" style="131" customWidth="1"/>
    <col min="5" max="5" width="17.5546875" style="131" hidden="1" customWidth="1"/>
    <col min="6" max="6" width="17.5546875" style="131" bestFit="1" customWidth="1"/>
    <col min="7" max="7" width="14.88671875" style="131" customWidth="1"/>
    <col min="8" max="8" width="12.5546875" style="131" customWidth="1"/>
    <col min="9" max="9" width="22.5546875" style="131" customWidth="1"/>
    <col min="10" max="11" width="9.33203125" style="131" customWidth="1"/>
    <col min="12" max="12" width="19.33203125" style="131" customWidth="1"/>
    <col min="13" max="255" width="9.33203125" style="131" customWidth="1"/>
    <col min="256" max="16384" width="11.5546875" style="131"/>
  </cols>
  <sheetData>
    <row r="1" spans="1:12" x14ac:dyDescent="0.3">
      <c r="A1" s="186" t="s">
        <v>5</v>
      </c>
      <c r="B1" s="186"/>
      <c r="C1" s="186"/>
      <c r="D1" s="186"/>
      <c r="E1" s="186"/>
    </row>
    <row r="2" spans="1:12" x14ac:dyDescent="0.3">
      <c r="A2" s="186"/>
      <c r="B2" s="186"/>
      <c r="C2" s="186"/>
      <c r="D2" s="186"/>
      <c r="E2" s="186"/>
    </row>
    <row r="3" spans="1:12" x14ac:dyDescent="0.3">
      <c r="A3" s="186"/>
      <c r="B3" s="186"/>
      <c r="C3" s="186"/>
      <c r="D3" s="186"/>
      <c r="E3" s="186"/>
    </row>
    <row r="4" spans="1:12" x14ac:dyDescent="0.3">
      <c r="A4" s="239"/>
      <c r="B4" s="239"/>
      <c r="C4" s="239"/>
      <c r="D4" s="239"/>
      <c r="E4" s="239"/>
    </row>
    <row r="5" spans="1:12" x14ac:dyDescent="0.3">
      <c r="A5" s="239"/>
      <c r="B5" s="239"/>
      <c r="C5" s="239"/>
      <c r="D5" s="239"/>
      <c r="E5" s="239"/>
    </row>
    <row r="6" spans="1:12" x14ac:dyDescent="0.3">
      <c r="A6" s="364" t="s">
        <v>369</v>
      </c>
      <c r="B6" s="364"/>
      <c r="C6" s="364"/>
      <c r="D6" s="364"/>
      <c r="E6" s="364"/>
    </row>
    <row r="7" spans="1:12" x14ac:dyDescent="0.3">
      <c r="A7" s="364" t="s">
        <v>203</v>
      </c>
      <c r="B7" s="364"/>
      <c r="C7" s="364"/>
      <c r="D7" s="364"/>
      <c r="E7" s="364"/>
    </row>
    <row r="8" spans="1:12" x14ac:dyDescent="0.3">
      <c r="A8" s="364" t="s">
        <v>327</v>
      </c>
      <c r="B8" s="364"/>
      <c r="C8" s="364"/>
      <c r="D8" s="364"/>
      <c r="E8" s="364"/>
    </row>
    <row r="9" spans="1:12" x14ac:dyDescent="0.3">
      <c r="A9" s="364" t="s">
        <v>6</v>
      </c>
      <c r="B9" s="364"/>
      <c r="C9" s="364"/>
      <c r="D9" s="364"/>
      <c r="E9" s="364"/>
    </row>
    <row r="10" spans="1:12" x14ac:dyDescent="0.3">
      <c r="A10" s="214"/>
      <c r="B10" s="214"/>
      <c r="C10" s="214"/>
      <c r="D10" s="214"/>
      <c r="E10" s="214"/>
    </row>
    <row r="11" spans="1:12" ht="14.4" thickBot="1" x14ac:dyDescent="0.35">
      <c r="A11" s="133"/>
      <c r="B11" s="226">
        <v>2021</v>
      </c>
      <c r="C11" s="186"/>
      <c r="D11" s="226">
        <v>2020</v>
      </c>
    </row>
    <row r="12" spans="1:12" x14ac:dyDescent="0.3">
      <c r="A12" s="132" t="s">
        <v>204</v>
      </c>
      <c r="B12" s="133"/>
      <c r="C12" s="133"/>
      <c r="D12" s="133"/>
    </row>
    <row r="13" spans="1:12" x14ac:dyDescent="0.3">
      <c r="A13" s="132" t="s">
        <v>205</v>
      </c>
      <c r="B13" s="133"/>
      <c r="C13" s="133"/>
      <c r="D13" s="133"/>
    </row>
    <row r="14" spans="1:12" x14ac:dyDescent="0.3">
      <c r="A14" s="133" t="s">
        <v>206</v>
      </c>
      <c r="B14" s="189">
        <f>+'NOTAS '!G146</f>
        <v>141170636.70999998</v>
      </c>
      <c r="C14" s="190"/>
      <c r="D14" s="189">
        <f>+'NOTAS '!I146</f>
        <v>107828947.23999998</v>
      </c>
      <c r="E14" s="134">
        <f>B14-D14</f>
        <v>33341689.469999999</v>
      </c>
      <c r="H14" s="189"/>
      <c r="I14" s="238"/>
      <c r="L14" s="287"/>
    </row>
    <row r="15" spans="1:12" x14ac:dyDescent="0.3">
      <c r="A15" s="133" t="s">
        <v>207</v>
      </c>
      <c r="B15" s="189">
        <f>+'NOTAS '!G163</f>
        <v>1104427.0699999998</v>
      </c>
      <c r="C15" s="190"/>
      <c r="D15" s="189">
        <f>+'NOTAS '!I163</f>
        <v>2335392.0700000003</v>
      </c>
      <c r="G15" s="238"/>
    </row>
    <row r="16" spans="1:12" x14ac:dyDescent="0.3">
      <c r="A16" s="133" t="s">
        <v>208</v>
      </c>
      <c r="B16" s="189">
        <f>+'NOTAS '!G176</f>
        <v>3383475.69</v>
      </c>
      <c r="C16" s="190"/>
      <c r="D16" s="189">
        <f>+'NOTAS '!I176</f>
        <v>3080826.29</v>
      </c>
      <c r="G16" s="238"/>
      <c r="H16" s="189"/>
    </row>
    <row r="17" spans="1:8" x14ac:dyDescent="0.3">
      <c r="A17" s="133" t="s">
        <v>209</v>
      </c>
      <c r="B17" s="318">
        <f>+'NOTAS '!G191</f>
        <v>1378474.64</v>
      </c>
      <c r="C17" s="136"/>
      <c r="D17" s="318">
        <f>+'NOTAS '!I191</f>
        <v>455450.53</v>
      </c>
    </row>
    <row r="18" spans="1:8" x14ac:dyDescent="0.3">
      <c r="A18" s="132" t="s">
        <v>210</v>
      </c>
      <c r="B18" s="191">
        <f>SUM(B14:B17)</f>
        <v>147037014.10999995</v>
      </c>
      <c r="C18" s="136"/>
      <c r="D18" s="191">
        <f>SUM(D14:D17)</f>
        <v>113700616.12999998</v>
      </c>
      <c r="G18" s="238"/>
    </row>
    <row r="19" spans="1:8" x14ac:dyDescent="0.3">
      <c r="A19" s="132"/>
      <c r="B19" s="194"/>
      <c r="C19" s="194"/>
      <c r="D19" s="194"/>
    </row>
    <row r="20" spans="1:8" x14ac:dyDescent="0.3">
      <c r="A20" s="132" t="s">
        <v>211</v>
      </c>
      <c r="B20" s="194"/>
      <c r="C20" s="194"/>
      <c r="D20" s="194"/>
    </row>
    <row r="21" spans="1:8" x14ac:dyDescent="0.3">
      <c r="A21" s="133" t="s">
        <v>212</v>
      </c>
      <c r="B21" s="135">
        <f>+'NOTAS '!G204</f>
        <v>8103887.9699999997</v>
      </c>
      <c r="C21" s="136"/>
      <c r="D21" s="135">
        <f>+'NOTAS '!I204</f>
        <v>7016224.21</v>
      </c>
      <c r="G21" s="238"/>
      <c r="H21" s="189"/>
    </row>
    <row r="22" spans="1:8" x14ac:dyDescent="0.3">
      <c r="A22" s="133" t="s">
        <v>404</v>
      </c>
      <c r="B22" s="135">
        <v>18859429.210000001</v>
      </c>
      <c r="C22" s="136"/>
      <c r="D22" s="135">
        <v>17203274</v>
      </c>
    </row>
    <row r="23" spans="1:8" x14ac:dyDescent="0.3">
      <c r="A23" s="133" t="s">
        <v>405</v>
      </c>
      <c r="B23" s="319">
        <f>+'NOTAS '!G282</f>
        <v>2</v>
      </c>
      <c r="C23" s="229"/>
      <c r="D23" s="319">
        <f>+'NOTAS '!I282</f>
        <v>2</v>
      </c>
    </row>
    <row r="24" spans="1:8" x14ac:dyDescent="0.3">
      <c r="A24" s="132" t="s">
        <v>213</v>
      </c>
      <c r="B24" s="191">
        <f>SUM(B21:B23)</f>
        <v>26963319.18</v>
      </c>
      <c r="C24" s="137"/>
      <c r="D24" s="191">
        <f>SUM(D21:D23)</f>
        <v>24219500.210000001</v>
      </c>
    </row>
    <row r="25" spans="1:8" ht="14.4" thickBot="1" x14ac:dyDescent="0.35">
      <c r="A25" s="132" t="s">
        <v>214</v>
      </c>
      <c r="B25" s="320">
        <f>+B18+B24</f>
        <v>174000333.28999996</v>
      </c>
      <c r="C25" s="137"/>
      <c r="D25" s="320">
        <f>+D18+D24</f>
        <v>137920116.33999997</v>
      </c>
      <c r="F25" s="138"/>
    </row>
    <row r="26" spans="1:8" ht="14.4" thickTop="1" x14ac:dyDescent="0.3">
      <c r="A26" s="132"/>
      <c r="B26" s="191"/>
      <c r="C26" s="137"/>
      <c r="D26" s="191"/>
      <c r="F26" s="138"/>
    </row>
    <row r="27" spans="1:8" x14ac:dyDescent="0.3">
      <c r="A27" s="132" t="s">
        <v>215</v>
      </c>
      <c r="B27" s="133"/>
      <c r="C27" s="133"/>
      <c r="D27" s="133"/>
      <c r="F27" s="138"/>
    </row>
    <row r="28" spans="1:8" x14ac:dyDescent="0.3">
      <c r="A28" s="132" t="s">
        <v>216</v>
      </c>
      <c r="B28" s="192"/>
      <c r="C28" s="133"/>
      <c r="D28" s="192"/>
    </row>
    <row r="29" spans="1:8" x14ac:dyDescent="0.3">
      <c r="A29" s="133" t="s">
        <v>406</v>
      </c>
      <c r="B29" s="135">
        <f>+'NOTAS '!G299</f>
        <v>5779578.46</v>
      </c>
      <c r="C29" s="136"/>
      <c r="D29" s="135">
        <f>+'NOTAS '!I299</f>
        <v>15234338.539999999</v>
      </c>
    </row>
    <row r="30" spans="1:8" x14ac:dyDescent="0.3">
      <c r="A30" s="133" t="s">
        <v>407</v>
      </c>
      <c r="B30" s="135">
        <f>+'NOTAS '!G314</f>
        <v>2803386.89</v>
      </c>
      <c r="C30" s="140"/>
      <c r="D30" s="135">
        <f>+'NOTAS '!I314</f>
        <v>2183762.0299999998</v>
      </c>
    </row>
    <row r="31" spans="1:8" x14ac:dyDescent="0.3">
      <c r="A31" s="133" t="s">
        <v>408</v>
      </c>
      <c r="B31" s="318">
        <f>+'NOTAS '!G325</f>
        <v>4019588.0999999996</v>
      </c>
      <c r="C31" s="140"/>
      <c r="D31" s="318">
        <f>+'NOTAS '!I325</f>
        <v>4476282.45</v>
      </c>
    </row>
    <row r="32" spans="1:8" x14ac:dyDescent="0.3">
      <c r="A32" s="132" t="s">
        <v>217</v>
      </c>
      <c r="B32" s="141">
        <f>SUM(B29:B31)</f>
        <v>12602553.449999999</v>
      </c>
      <c r="C32" s="139"/>
      <c r="D32" s="141">
        <f>SUM(D29:D31)</f>
        <v>21894383.02</v>
      </c>
      <c r="G32" s="238"/>
    </row>
    <row r="33" spans="1:9" x14ac:dyDescent="0.3">
      <c r="A33" s="142"/>
      <c r="B33" s="193"/>
      <c r="C33" s="194"/>
      <c r="D33" s="193"/>
    </row>
    <row r="34" spans="1:9" x14ac:dyDescent="0.3">
      <c r="A34" s="132" t="s">
        <v>218</v>
      </c>
      <c r="B34" s="193"/>
      <c r="C34" s="194"/>
      <c r="D34" s="193"/>
      <c r="I34" s="238"/>
    </row>
    <row r="35" spans="1:9" x14ac:dyDescent="0.3">
      <c r="A35" s="133" t="s">
        <v>409</v>
      </c>
      <c r="B35" s="135">
        <f>+'NOTAS '!G338</f>
        <v>8096325.96</v>
      </c>
      <c r="C35" s="194"/>
      <c r="D35" s="135">
        <f>+'NOTAS '!I338</f>
        <v>7008662.2000000002</v>
      </c>
    </row>
    <row r="36" spans="1:9" x14ac:dyDescent="0.3">
      <c r="A36" s="133" t="s">
        <v>403</v>
      </c>
      <c r="B36" s="318">
        <f>+'NOTAS '!G351</f>
        <v>11756217.390000001</v>
      </c>
      <c r="C36" s="136"/>
      <c r="D36" s="318">
        <f>+'NOTAS '!I351</f>
        <v>17858248.899999999</v>
      </c>
    </row>
    <row r="37" spans="1:9" x14ac:dyDescent="0.3">
      <c r="A37" s="132" t="s">
        <v>219</v>
      </c>
      <c r="B37" s="324">
        <f>SUM(B35:B36)</f>
        <v>19852543.350000001</v>
      </c>
      <c r="C37" s="194"/>
      <c r="D37" s="324">
        <f>SUM(D35:D36)</f>
        <v>24866911.099999998</v>
      </c>
    </row>
    <row r="38" spans="1:9" x14ac:dyDescent="0.3">
      <c r="A38" s="132" t="s">
        <v>220</v>
      </c>
      <c r="B38" s="141">
        <f>+B32+B37</f>
        <v>32455096.800000001</v>
      </c>
      <c r="C38" s="141">
        <f>+C37+C32</f>
        <v>0</v>
      </c>
      <c r="D38" s="141">
        <f>+D32+D37</f>
        <v>46761294.119999997</v>
      </c>
    </row>
    <row r="39" spans="1:9" x14ac:dyDescent="0.3">
      <c r="A39" s="132"/>
      <c r="B39" s="141"/>
      <c r="C39" s="141"/>
      <c r="D39" s="141"/>
    </row>
    <row r="40" spans="1:9" x14ac:dyDescent="0.3">
      <c r="A40" s="132" t="s">
        <v>402</v>
      </c>
      <c r="B40" s="193"/>
      <c r="C40" s="194"/>
      <c r="D40" s="193"/>
    </row>
    <row r="41" spans="1:9" x14ac:dyDescent="0.3">
      <c r="A41" s="133" t="s">
        <v>65</v>
      </c>
      <c r="B41" s="135">
        <f>+'NOTAS '!G363</f>
        <v>46598840.5</v>
      </c>
      <c r="C41" s="135">
        <f>+'NOTAS '!H363</f>
        <v>0</v>
      </c>
      <c r="D41" s="135">
        <f>+'NOTAS '!I363</f>
        <v>46598840.5</v>
      </c>
    </row>
    <row r="42" spans="1:9" x14ac:dyDescent="0.3">
      <c r="A42" s="143" t="s">
        <v>221</v>
      </c>
      <c r="B42" s="228">
        <f>+'NOTAS '!G364</f>
        <v>50386414.210000001</v>
      </c>
      <c r="C42" s="229"/>
      <c r="D42" s="228">
        <f>+'NOTAS '!I364</f>
        <v>24531106.030000001</v>
      </c>
      <c r="E42" s="143"/>
      <c r="F42" s="143"/>
    </row>
    <row r="43" spans="1:9" x14ac:dyDescent="0.3">
      <c r="A43" s="133" t="s">
        <v>67</v>
      </c>
      <c r="B43" s="318">
        <f>+'NOTAS '!G365</f>
        <v>44559981.780000001</v>
      </c>
      <c r="C43" s="136"/>
      <c r="D43" s="318">
        <f>+'NOTAS '!I365</f>
        <v>20028875.75</v>
      </c>
    </row>
    <row r="44" spans="1:9" x14ac:dyDescent="0.3">
      <c r="A44" s="132" t="s">
        <v>222</v>
      </c>
      <c r="B44" s="191">
        <f>SUM(B41:B43)</f>
        <v>141545236.49000001</v>
      </c>
      <c r="C44" s="137"/>
      <c r="D44" s="191">
        <f>SUM(D41:D43)</f>
        <v>91158822.280000001</v>
      </c>
    </row>
    <row r="45" spans="1:9" x14ac:dyDescent="0.3">
      <c r="A45" s="133"/>
      <c r="B45" s="191"/>
      <c r="C45" s="137"/>
      <c r="D45" s="191"/>
    </row>
    <row r="46" spans="1:9" ht="14.4" thickBot="1" x14ac:dyDescent="0.35">
      <c r="A46" s="132" t="s">
        <v>223</v>
      </c>
      <c r="B46" s="320">
        <f>+B38+B44</f>
        <v>174000333.29000002</v>
      </c>
      <c r="C46" s="139"/>
      <c r="D46" s="320">
        <f>+D38+D44</f>
        <v>137920116.40000001</v>
      </c>
    </row>
    <row r="47" spans="1:9" ht="14.4" thickTop="1" x14ac:dyDescent="0.3">
      <c r="A47" s="133"/>
      <c r="B47" s="140"/>
      <c r="C47" s="140"/>
      <c r="D47" s="140"/>
    </row>
    <row r="48" spans="1:9" hidden="1" x14ac:dyDescent="0.3">
      <c r="A48" s="186"/>
      <c r="B48" s="186"/>
      <c r="C48" s="186"/>
      <c r="D48" s="195"/>
    </row>
    <row r="49" spans="1:4" hidden="1" x14ac:dyDescent="0.3">
      <c r="A49" s="364"/>
      <c r="B49" s="364"/>
      <c r="C49" s="364"/>
      <c r="D49" s="364"/>
    </row>
    <row r="50" spans="1:4" hidden="1" x14ac:dyDescent="0.3">
      <c r="A50" s="365"/>
      <c r="B50" s="365"/>
      <c r="C50" s="365"/>
      <c r="D50" s="365"/>
    </row>
    <row r="51" spans="1:4" hidden="1" x14ac:dyDescent="0.3">
      <c r="A51" s="133"/>
      <c r="B51" s="133"/>
      <c r="C51" s="133"/>
      <c r="D51" s="133"/>
    </row>
    <row r="52" spans="1:4" hidden="1" x14ac:dyDescent="0.3">
      <c r="A52" s="186"/>
      <c r="B52" s="186"/>
      <c r="C52" s="186"/>
      <c r="D52" s="186"/>
    </row>
    <row r="53" spans="1:4" hidden="1" x14ac:dyDescent="0.3">
      <c r="A53" s="364"/>
      <c r="B53" s="364"/>
      <c r="C53" s="364"/>
      <c r="D53" s="364"/>
    </row>
    <row r="54" spans="1:4" hidden="1" x14ac:dyDescent="0.3">
      <c r="A54" s="365"/>
      <c r="B54" s="365"/>
      <c r="C54" s="365"/>
      <c r="D54" s="365"/>
    </row>
    <row r="55" spans="1:4" hidden="1" x14ac:dyDescent="0.3">
      <c r="A55" s="188"/>
      <c r="B55" s="133"/>
      <c r="C55" s="133"/>
      <c r="D55" s="133"/>
    </row>
    <row r="56" spans="1:4" hidden="1" x14ac:dyDescent="0.3">
      <c r="A56" s="145"/>
      <c r="B56" s="187"/>
      <c r="C56" s="145"/>
      <c r="D56" s="187"/>
    </row>
    <row r="57" spans="1:4" hidden="1" x14ac:dyDescent="0.3">
      <c r="A57" s="145"/>
      <c r="B57" s="147"/>
      <c r="C57" s="145"/>
      <c r="D57" s="187"/>
    </row>
    <row r="58" spans="1:4" hidden="1" x14ac:dyDescent="0.3">
      <c r="A58" s="148"/>
      <c r="B58" s="148"/>
      <c r="C58" s="133"/>
      <c r="D58" s="133"/>
    </row>
    <row r="59" spans="1:4" hidden="1" x14ac:dyDescent="0.3">
      <c r="A59" s="148"/>
      <c r="B59" s="133"/>
      <c r="C59" s="133"/>
      <c r="D59" s="133"/>
    </row>
    <row r="60" spans="1:4" hidden="1" x14ac:dyDescent="0.3">
      <c r="A60" s="148"/>
      <c r="B60" s="133"/>
      <c r="C60" s="133"/>
      <c r="D60" s="133"/>
    </row>
    <row r="61" spans="1:4" hidden="1" x14ac:dyDescent="0.3">
      <c r="A61" s="148"/>
      <c r="B61" s="133"/>
      <c r="C61" s="133"/>
      <c r="D61" s="133"/>
    </row>
    <row r="62" spans="1:4" x14ac:dyDescent="0.3">
      <c r="A62" s="366" t="s">
        <v>410</v>
      </c>
      <c r="B62" s="366"/>
      <c r="C62" s="366"/>
      <c r="D62" s="366"/>
    </row>
  </sheetData>
  <mergeCells count="9">
    <mergeCell ref="A53:D53"/>
    <mergeCell ref="A54:D54"/>
    <mergeCell ref="A62:D62"/>
    <mergeCell ref="A6:E6"/>
    <mergeCell ref="A7:E7"/>
    <mergeCell ref="A8:E8"/>
    <mergeCell ref="A9:E9"/>
    <mergeCell ref="A49:D49"/>
    <mergeCell ref="A50:D50"/>
  </mergeCells>
  <pageMargins left="1.23" right="0.7" top="1.0900000000000001" bottom="0.75" header="0.52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56"/>
  <sheetViews>
    <sheetView view="pageBreakPreview" topLeftCell="A19" zoomScaleNormal="100" workbookViewId="0">
      <selection activeCell="A33" sqref="A33"/>
    </sheetView>
  </sheetViews>
  <sheetFormatPr baseColWidth="10" defaultColWidth="11.5546875" defaultRowHeight="13.8" x14ac:dyDescent="0.3"/>
  <cols>
    <col min="1" max="1" width="61.33203125" style="131" customWidth="1"/>
    <col min="2" max="2" width="19.33203125" style="131" customWidth="1"/>
    <col min="3" max="3" width="3.33203125" style="131" customWidth="1"/>
    <col min="4" max="4" width="18.33203125" style="131" customWidth="1"/>
    <col min="5" max="5" width="9.33203125" style="131" customWidth="1"/>
    <col min="6" max="6" width="17.5546875" style="131" bestFit="1" customWidth="1"/>
    <col min="7" max="8" width="9.33203125" style="131" customWidth="1"/>
    <col min="9" max="9" width="16.33203125" style="131" customWidth="1"/>
    <col min="10" max="256" width="9.33203125" style="131" customWidth="1"/>
    <col min="257" max="16384" width="11.5546875" style="131"/>
  </cols>
  <sheetData>
    <row r="1" spans="1:5" x14ac:dyDescent="0.3">
      <c r="A1" s="133"/>
      <c r="B1" s="133"/>
      <c r="C1" s="133"/>
      <c r="D1" s="133"/>
      <c r="E1" s="133"/>
    </row>
    <row r="2" spans="1:5" x14ac:dyDescent="0.3">
      <c r="A2" s="133"/>
      <c r="B2" s="133"/>
      <c r="C2" s="133"/>
      <c r="D2" s="133"/>
      <c r="E2" s="133"/>
    </row>
    <row r="3" spans="1:5" x14ac:dyDescent="0.3">
      <c r="A3" s="133"/>
      <c r="B3" s="133"/>
      <c r="C3" s="133"/>
      <c r="D3" s="133"/>
      <c r="E3" s="133"/>
    </row>
    <row r="4" spans="1:5" x14ac:dyDescent="0.3">
      <c r="A4" s="133"/>
      <c r="B4" s="133"/>
      <c r="C4" s="133"/>
      <c r="D4" s="133"/>
      <c r="E4" s="133"/>
    </row>
    <row r="5" spans="1:5" ht="12.75" customHeight="1" x14ac:dyDescent="0.3">
      <c r="A5" s="364" t="str">
        <f>+'BALANCE GENERAL'!A6:E6</f>
        <v xml:space="preserve">CONSEJO NACIONAL DE ZONAS FRANCAS DE EXPORTACION (5150) </v>
      </c>
      <c r="B5" s="364"/>
      <c r="C5" s="364"/>
      <c r="D5" s="364"/>
      <c r="E5" s="364"/>
    </row>
    <row r="6" spans="1:5" ht="12.75" customHeight="1" x14ac:dyDescent="0.3">
      <c r="A6" s="364" t="s">
        <v>107</v>
      </c>
      <c r="B6" s="364"/>
      <c r="C6" s="364"/>
      <c r="D6" s="364"/>
      <c r="E6" s="364"/>
    </row>
    <row r="7" spans="1:5" ht="12.75" customHeight="1" x14ac:dyDescent="0.3">
      <c r="A7" s="364" t="s">
        <v>328</v>
      </c>
      <c r="B7" s="364"/>
      <c r="C7" s="364"/>
      <c r="D7" s="364"/>
      <c r="E7" s="364"/>
    </row>
    <row r="8" spans="1:5" ht="12.75" customHeight="1" x14ac:dyDescent="0.3">
      <c r="A8" s="364" t="s">
        <v>6</v>
      </c>
      <c r="B8" s="364"/>
      <c r="C8" s="364"/>
      <c r="D8" s="364"/>
      <c r="E8" s="364"/>
    </row>
    <row r="9" spans="1:5" ht="7.2" customHeight="1" x14ac:dyDescent="0.3">
      <c r="A9" s="130"/>
      <c r="B9" s="130"/>
      <c r="C9" s="130"/>
      <c r="D9" s="130"/>
      <c r="E9" s="130"/>
    </row>
    <row r="10" spans="1:5" x14ac:dyDescent="0.3">
      <c r="A10" s="144"/>
      <c r="B10" s="144"/>
      <c r="C10" s="144"/>
      <c r="D10" s="144"/>
      <c r="E10" s="133"/>
    </row>
    <row r="11" spans="1:5" x14ac:dyDescent="0.3">
      <c r="A11" s="144"/>
      <c r="B11" s="144"/>
      <c r="C11" s="144"/>
      <c r="D11" s="144"/>
      <c r="E11" s="133"/>
    </row>
    <row r="12" spans="1:5" ht="14.4" thickBot="1" x14ac:dyDescent="0.35">
      <c r="A12" s="132" t="s">
        <v>108</v>
      </c>
      <c r="B12" s="226">
        <v>2021</v>
      </c>
      <c r="C12" s="130"/>
      <c r="D12" s="226">
        <v>2020</v>
      </c>
      <c r="E12" s="142"/>
    </row>
    <row r="13" spans="1:5" ht="7.2" customHeight="1" x14ac:dyDescent="0.3">
      <c r="A13" s="133"/>
      <c r="B13" s="152"/>
      <c r="C13" s="152"/>
      <c r="D13" s="152"/>
      <c r="E13" s="142"/>
    </row>
    <row r="14" spans="1:5" x14ac:dyDescent="0.3">
      <c r="A14" s="133" t="s">
        <v>400</v>
      </c>
      <c r="B14" s="153">
        <f>+'NOTAS '!G379</f>
        <v>160794930.88</v>
      </c>
      <c r="C14" s="140"/>
      <c r="D14" s="153">
        <f>+'NOTAS '!I379</f>
        <v>151154951.31</v>
      </c>
      <c r="E14" s="142"/>
    </row>
    <row r="15" spans="1:5" x14ac:dyDescent="0.3">
      <c r="A15" s="133" t="s">
        <v>401</v>
      </c>
      <c r="B15" s="325">
        <f>+'NOTAS '!G394</f>
        <v>95164506</v>
      </c>
      <c r="C15" s="136"/>
      <c r="D15" s="325">
        <f>+'NOTAS '!I394</f>
        <v>84217420</v>
      </c>
      <c r="E15" s="142"/>
    </row>
    <row r="16" spans="1:5" x14ac:dyDescent="0.3">
      <c r="A16" s="132" t="s">
        <v>109</v>
      </c>
      <c r="B16" s="154">
        <f>SUM(B14:B15)</f>
        <v>255959436.88</v>
      </c>
      <c r="C16" s="137"/>
      <c r="D16" s="154">
        <f>SUM(D14:D15)</f>
        <v>235372371.31</v>
      </c>
      <c r="E16" s="142"/>
    </row>
    <row r="17" spans="1:9" x14ac:dyDescent="0.3">
      <c r="A17" s="132"/>
      <c r="B17" s="154"/>
      <c r="C17" s="137"/>
      <c r="D17" s="154"/>
      <c r="E17" s="142"/>
    </row>
    <row r="18" spans="1:9" x14ac:dyDescent="0.3">
      <c r="A18" s="132" t="s">
        <v>399</v>
      </c>
      <c r="B18" s="153"/>
      <c r="C18" s="136"/>
      <c r="D18" s="153"/>
      <c r="E18" s="142"/>
      <c r="F18" s="134"/>
    </row>
    <row r="19" spans="1:9" ht="18.75" customHeight="1" x14ac:dyDescent="0.3">
      <c r="A19" s="155" t="s">
        <v>110</v>
      </c>
      <c r="B19" s="153">
        <f>+'NOTAS '!G425</f>
        <v>136237568.24000001</v>
      </c>
      <c r="C19" s="153"/>
      <c r="D19" s="153">
        <f>+'NOTAS '!I425</f>
        <v>135017061.06</v>
      </c>
      <c r="E19" s="142"/>
      <c r="F19" s="150"/>
    </row>
    <row r="20" spans="1:9" ht="16.2" customHeight="1" x14ac:dyDescent="0.3">
      <c r="A20" s="155" t="s">
        <v>201</v>
      </c>
      <c r="B20" s="153">
        <f>+'NOTAS '!G447</f>
        <v>13605486.690000001</v>
      </c>
      <c r="C20" s="153"/>
      <c r="D20" s="153">
        <f>+'NOTAS '!I447</f>
        <v>12996843.9</v>
      </c>
      <c r="E20" s="142"/>
      <c r="F20" s="150"/>
    </row>
    <row r="21" spans="1:9" x14ac:dyDescent="0.3">
      <c r="A21" s="133" t="s">
        <v>113</v>
      </c>
      <c r="B21" s="153">
        <f>+'NOTAS '!G477</f>
        <v>19127906.439999998</v>
      </c>
      <c r="C21" s="153"/>
      <c r="D21" s="153">
        <f>+'NOTAS '!I477</f>
        <v>16922914.829999998</v>
      </c>
      <c r="E21" s="142"/>
      <c r="I21" s="238"/>
    </row>
    <row r="22" spans="1:9" x14ac:dyDescent="0.3">
      <c r="A22" s="133" t="s">
        <v>111</v>
      </c>
      <c r="B22" s="153">
        <f>+'NOTAS '!G488</f>
        <v>7156802.1799999997</v>
      </c>
      <c r="C22" s="153"/>
      <c r="D22" s="153">
        <f>+'NOTAS '!I488</f>
        <v>6257150.6399999997</v>
      </c>
      <c r="E22" s="142"/>
    </row>
    <row r="23" spans="1:9" x14ac:dyDescent="0.3">
      <c r="A23" s="133" t="s">
        <v>112</v>
      </c>
      <c r="B23" s="153">
        <f>+'NOTAS '!G514</f>
        <v>29315087.239999998</v>
      </c>
      <c r="C23" s="153"/>
      <c r="D23" s="153">
        <f>+'NOTAS '!I514</f>
        <v>39480327.760000005</v>
      </c>
      <c r="E23" s="142"/>
    </row>
    <row r="24" spans="1:9" x14ac:dyDescent="0.3">
      <c r="A24" s="133" t="s">
        <v>114</v>
      </c>
      <c r="B24" s="325">
        <f>+'NOTAS '!G526</f>
        <v>127856.53</v>
      </c>
      <c r="C24" s="153"/>
      <c r="D24" s="325">
        <f>+'NOTAS '!I526</f>
        <v>134171.53</v>
      </c>
      <c r="E24" s="142"/>
    </row>
    <row r="25" spans="1:9" x14ac:dyDescent="0.3">
      <c r="A25" s="132" t="s">
        <v>115</v>
      </c>
      <c r="B25" s="141">
        <f>SUM(B19:B24)</f>
        <v>205570707.32000002</v>
      </c>
      <c r="C25" s="141"/>
      <c r="D25" s="141">
        <f>SUM(D19:D24)</f>
        <v>210808469.72</v>
      </c>
      <c r="E25" s="151"/>
      <c r="F25" s="134"/>
    </row>
    <row r="26" spans="1:9" x14ac:dyDescent="0.3">
      <c r="A26" s="133"/>
      <c r="B26" s="140"/>
      <c r="C26" s="142"/>
      <c r="D26" s="140"/>
      <c r="E26" s="142"/>
    </row>
    <row r="27" spans="1:9" x14ac:dyDescent="0.3">
      <c r="A27" s="133" t="s">
        <v>116</v>
      </c>
      <c r="B27" s="140">
        <f>-'NOTAS '!G536</f>
        <v>-2315.35</v>
      </c>
      <c r="C27" s="142"/>
      <c r="D27" s="153">
        <f>-'NOTAS '!I536</f>
        <v>-32795.46</v>
      </c>
      <c r="E27" s="142"/>
    </row>
    <row r="28" spans="1:9" x14ac:dyDescent="0.3">
      <c r="A28" s="133"/>
      <c r="B28" s="142"/>
      <c r="C28" s="142"/>
      <c r="D28" s="142"/>
      <c r="E28" s="142"/>
    </row>
    <row r="29" spans="1:9" x14ac:dyDescent="0.3">
      <c r="A29" s="133" t="s">
        <v>117</v>
      </c>
      <c r="B29" s="136">
        <v>0</v>
      </c>
      <c r="C29" s="136"/>
      <c r="D29" s="136">
        <v>0</v>
      </c>
      <c r="E29" s="142"/>
      <c r="F29" s="150"/>
    </row>
    <row r="30" spans="1:9" x14ac:dyDescent="0.3">
      <c r="A30" s="133"/>
      <c r="B30" s="136"/>
      <c r="C30" s="136"/>
      <c r="D30" s="136"/>
      <c r="E30" s="142"/>
    </row>
    <row r="31" spans="1:9" ht="14.4" thickBot="1" x14ac:dyDescent="0.35">
      <c r="A31" s="132" t="s">
        <v>118</v>
      </c>
      <c r="B31" s="320">
        <f>+B16-B25+B27</f>
        <v>50386414.209999971</v>
      </c>
      <c r="C31" s="135"/>
      <c r="D31" s="320">
        <f>+D16-D25+D27</f>
        <v>24531106.130000003</v>
      </c>
      <c r="E31" s="142"/>
    </row>
    <row r="32" spans="1:9" ht="14.4" thickTop="1" x14ac:dyDescent="0.3">
      <c r="A32" s="133"/>
      <c r="B32" s="136"/>
      <c r="C32" s="136"/>
      <c r="D32" s="136"/>
      <c r="E32" s="142"/>
    </row>
    <row r="33" spans="1:5" s="143" customFormat="1" ht="16.5" customHeight="1" x14ac:dyDescent="0.3">
      <c r="B33" s="257"/>
      <c r="C33" s="257"/>
      <c r="D33" s="257"/>
      <c r="E33" s="160"/>
    </row>
    <row r="34" spans="1:5" s="143" customFormat="1" ht="19.5" customHeight="1" x14ac:dyDescent="0.3">
      <c r="B34" s="257"/>
      <c r="C34" s="257"/>
      <c r="D34" s="257"/>
      <c r="E34" s="160"/>
    </row>
    <row r="35" spans="1:5" s="143" customFormat="1" x14ac:dyDescent="0.3">
      <c r="B35" s="257"/>
      <c r="C35" s="257"/>
      <c r="D35" s="257"/>
      <c r="E35" s="160"/>
    </row>
    <row r="36" spans="1:5" s="143" customFormat="1" x14ac:dyDescent="0.3">
      <c r="A36" s="164"/>
      <c r="B36" s="259"/>
      <c r="C36" s="259"/>
      <c r="D36" s="259"/>
      <c r="E36" s="160"/>
    </row>
    <row r="37" spans="1:5" x14ac:dyDescent="0.3">
      <c r="A37" s="132"/>
      <c r="B37" s="137"/>
      <c r="C37" s="137"/>
      <c r="D37" s="137"/>
      <c r="E37" s="142"/>
    </row>
    <row r="38" spans="1:5" hidden="1" x14ac:dyDescent="0.3">
      <c r="A38" s="133"/>
      <c r="B38" s="137"/>
      <c r="C38" s="137"/>
      <c r="D38" s="137"/>
      <c r="E38" s="142"/>
    </row>
    <row r="39" spans="1:5" hidden="1" x14ac:dyDescent="0.3">
      <c r="A39" s="133"/>
      <c r="B39" s="136"/>
      <c r="C39" s="136"/>
      <c r="D39" s="136"/>
      <c r="E39" s="142"/>
    </row>
    <row r="40" spans="1:5" hidden="1" x14ac:dyDescent="0.3">
      <c r="A40" s="132"/>
      <c r="B40" s="137"/>
      <c r="C40" s="137"/>
      <c r="D40" s="137"/>
      <c r="E40" s="142"/>
    </row>
    <row r="41" spans="1:5" hidden="1" x14ac:dyDescent="0.3">
      <c r="A41" s="133"/>
      <c r="B41" s="142"/>
      <c r="C41" s="142"/>
      <c r="D41" s="142"/>
      <c r="E41" s="142"/>
    </row>
    <row r="42" spans="1:5" hidden="1" x14ac:dyDescent="0.3">
      <c r="A42" s="133"/>
      <c r="B42" s="133"/>
      <c r="C42" s="133"/>
      <c r="D42" s="133"/>
      <c r="E42" s="133"/>
    </row>
    <row r="43" spans="1:5" hidden="1" x14ac:dyDescent="0.3">
      <c r="A43" s="130"/>
      <c r="B43" s="130"/>
      <c r="C43" s="130"/>
      <c r="D43" s="130"/>
      <c r="E43" s="133"/>
    </row>
    <row r="44" spans="1:5" hidden="1" x14ac:dyDescent="0.3">
      <c r="A44" s="364"/>
      <c r="B44" s="364"/>
      <c r="C44" s="364"/>
      <c r="D44" s="364"/>
      <c r="E44" s="133"/>
    </row>
    <row r="45" spans="1:5" hidden="1" x14ac:dyDescent="0.3">
      <c r="A45" s="365"/>
      <c r="B45" s="365"/>
      <c r="C45" s="365"/>
      <c r="D45" s="365"/>
      <c r="E45" s="133"/>
    </row>
    <row r="46" spans="1:5" hidden="1" x14ac:dyDescent="0.3">
      <c r="A46" s="133"/>
      <c r="B46" s="133"/>
      <c r="C46" s="133"/>
      <c r="D46" s="133"/>
      <c r="E46" s="133"/>
    </row>
    <row r="47" spans="1:5" hidden="1" x14ac:dyDescent="0.3">
      <c r="A47" s="130"/>
      <c r="B47" s="130"/>
      <c r="C47" s="130"/>
      <c r="D47" s="130"/>
      <c r="E47" s="133"/>
    </row>
    <row r="48" spans="1:5" hidden="1" x14ac:dyDescent="0.3">
      <c r="A48" s="364"/>
      <c r="B48" s="364"/>
      <c r="C48" s="364"/>
      <c r="D48" s="364"/>
      <c r="E48" s="133"/>
    </row>
    <row r="49" spans="1:5" hidden="1" x14ac:dyDescent="0.3">
      <c r="A49" s="365"/>
      <c r="B49" s="365"/>
      <c r="C49" s="365"/>
      <c r="D49" s="365"/>
      <c r="E49" s="133"/>
    </row>
    <row r="50" spans="1:5" hidden="1" x14ac:dyDescent="0.3">
      <c r="A50" s="144"/>
      <c r="B50" s="133"/>
      <c r="C50" s="133"/>
      <c r="D50" s="133"/>
      <c r="E50" s="133"/>
    </row>
    <row r="51" spans="1:5" hidden="1" x14ac:dyDescent="0.3">
      <c r="A51" s="145"/>
      <c r="B51" s="146"/>
      <c r="C51" s="145"/>
      <c r="D51" s="146"/>
      <c r="E51" s="133"/>
    </row>
    <row r="52" spans="1:5" x14ac:dyDescent="0.3">
      <c r="A52" s="145"/>
      <c r="B52" s="147"/>
      <c r="C52" s="145"/>
      <c r="D52" s="146"/>
      <c r="E52" s="133"/>
    </row>
    <row r="53" spans="1:5" x14ac:dyDescent="0.3">
      <c r="A53" s="148"/>
      <c r="B53" s="148"/>
      <c r="C53" s="133"/>
      <c r="D53" s="133"/>
      <c r="E53" s="133"/>
    </row>
    <row r="54" spans="1:5" x14ac:dyDescent="0.3">
      <c r="A54" s="148"/>
      <c r="B54" s="133"/>
      <c r="C54" s="133"/>
      <c r="D54" s="133"/>
      <c r="E54" s="133"/>
    </row>
    <row r="55" spans="1:5" x14ac:dyDescent="0.3">
      <c r="A55" s="366" t="s">
        <v>410</v>
      </c>
      <c r="B55" s="366"/>
      <c r="C55" s="366"/>
      <c r="D55" s="366"/>
      <c r="E55" s="133"/>
    </row>
    <row r="56" spans="1:5" x14ac:dyDescent="0.3">
      <c r="A56" s="366"/>
      <c r="B56" s="366"/>
      <c r="C56" s="366"/>
      <c r="D56" s="366"/>
      <c r="E56" s="133"/>
    </row>
  </sheetData>
  <mergeCells count="10">
    <mergeCell ref="A5:E5"/>
    <mergeCell ref="A6:E6"/>
    <mergeCell ref="A7:E7"/>
    <mergeCell ref="A8:E8"/>
    <mergeCell ref="A56:D56"/>
    <mergeCell ref="A45:D45"/>
    <mergeCell ref="A44:D44"/>
    <mergeCell ref="A48:D48"/>
    <mergeCell ref="A49:D49"/>
    <mergeCell ref="A55:D55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V75"/>
  <sheetViews>
    <sheetView topLeftCell="A22" zoomScaleNormal="100" zoomScaleSheetLayoutView="100" workbookViewId="0">
      <selection activeCell="B20" sqref="B20"/>
    </sheetView>
  </sheetViews>
  <sheetFormatPr baseColWidth="10" defaultColWidth="11.44140625" defaultRowHeight="13.8" x14ac:dyDescent="0.3"/>
  <cols>
    <col min="1" max="1" width="53.33203125" style="143" customWidth="1"/>
    <col min="2" max="2" width="23.33203125" style="143" bestFit="1" customWidth="1"/>
    <col min="3" max="3" width="13.88671875" style="160" customWidth="1"/>
    <col min="4" max="4" width="23.33203125" style="161" customWidth="1"/>
    <col min="5" max="5" width="19.33203125" style="161" customWidth="1"/>
    <col min="6" max="6" width="17.6640625" style="143" customWidth="1"/>
    <col min="7" max="7" width="9.33203125" style="143" customWidth="1"/>
    <col min="8" max="8" width="16.44140625" style="143" customWidth="1"/>
    <col min="9" max="10" width="9.33203125" style="143" customWidth="1"/>
    <col min="11" max="11" width="13.6640625" style="143" customWidth="1"/>
    <col min="12" max="248" width="9.33203125" style="143" customWidth="1"/>
    <col min="249" max="16384" width="11.44140625" style="143"/>
  </cols>
  <sheetData>
    <row r="1" spans="1:9" x14ac:dyDescent="0.3">
      <c r="A1" s="133"/>
      <c r="B1" s="133"/>
      <c r="C1" s="142"/>
      <c r="D1" s="156"/>
      <c r="E1" s="257"/>
    </row>
    <row r="2" spans="1:9" x14ac:dyDescent="0.3">
      <c r="A2" s="133"/>
      <c r="B2" s="133"/>
      <c r="C2" s="142"/>
      <c r="D2" s="156"/>
      <c r="E2" s="257"/>
    </row>
    <row r="3" spans="1:9" x14ac:dyDescent="0.3">
      <c r="A3" s="133"/>
      <c r="B3" s="133"/>
      <c r="C3" s="142"/>
      <c r="D3" s="156"/>
      <c r="E3" s="257"/>
    </row>
    <row r="4" spans="1:9" x14ac:dyDescent="0.3">
      <c r="A4" s="364"/>
      <c r="B4" s="364"/>
      <c r="C4" s="364"/>
      <c r="D4" s="364"/>
    </row>
    <row r="5" spans="1:9" x14ac:dyDescent="0.3">
      <c r="A5" s="235"/>
      <c r="B5" s="235"/>
      <c r="C5" s="235"/>
      <c r="D5" s="235"/>
    </row>
    <row r="6" spans="1:9" x14ac:dyDescent="0.3">
      <c r="A6" s="235"/>
      <c r="B6" s="235"/>
      <c r="C6" s="235"/>
      <c r="D6" s="143"/>
      <c r="E6" s="143"/>
      <c r="G6" s="258"/>
      <c r="H6" s="179"/>
      <c r="I6" s="177"/>
    </row>
    <row r="7" spans="1:9" ht="27.6" customHeight="1" x14ac:dyDescent="0.3">
      <c r="A7" s="369" t="str">
        <f>+'ESTADO DE RESULTADOS'!A5:E5</f>
        <v xml:space="preserve">CONSEJO NACIONAL DE ZONAS FRANCAS DE EXPORTACION (5150) </v>
      </c>
      <c r="B7" s="369"/>
      <c r="C7" s="369"/>
      <c r="D7" s="369"/>
      <c r="E7" s="143"/>
      <c r="G7" s="258"/>
      <c r="H7" s="179"/>
      <c r="I7" s="177"/>
    </row>
    <row r="8" spans="1:9" x14ac:dyDescent="0.3">
      <c r="A8" s="370" t="s">
        <v>370</v>
      </c>
      <c r="B8" s="370"/>
      <c r="C8" s="370"/>
      <c r="D8" s="370"/>
      <c r="E8" s="179"/>
      <c r="F8" s="177"/>
    </row>
    <row r="9" spans="1:9" x14ac:dyDescent="0.3">
      <c r="A9" s="370" t="s">
        <v>371</v>
      </c>
      <c r="B9" s="370"/>
      <c r="C9" s="370"/>
      <c r="D9" s="370"/>
      <c r="E9" s="179"/>
      <c r="F9" s="177"/>
    </row>
    <row r="10" spans="1:9" x14ac:dyDescent="0.3">
      <c r="A10" s="367" t="s">
        <v>131</v>
      </c>
      <c r="B10" s="367"/>
      <c r="C10" s="367"/>
      <c r="D10" s="367"/>
      <c r="E10" s="143"/>
      <c r="F10" s="177"/>
      <c r="G10" s="179"/>
    </row>
    <row r="11" spans="1:9" x14ac:dyDescent="0.3">
      <c r="A11" s="133"/>
      <c r="B11" s="133"/>
      <c r="C11" s="133"/>
      <c r="D11" s="156"/>
    </row>
    <row r="12" spans="1:9" ht="14.4" thickBot="1" x14ac:dyDescent="0.35">
      <c r="A12" s="181"/>
      <c r="B12" s="226">
        <v>2021</v>
      </c>
      <c r="C12" s="130"/>
      <c r="D12" s="226">
        <v>2020</v>
      </c>
    </row>
    <row r="13" spans="1:9" x14ac:dyDescent="0.3">
      <c r="A13" s="181"/>
      <c r="B13" s="182"/>
      <c r="C13" s="130"/>
      <c r="D13" s="182"/>
    </row>
    <row r="14" spans="1:9" x14ac:dyDescent="0.3">
      <c r="A14" s="157" t="s">
        <v>372</v>
      </c>
      <c r="B14" s="158"/>
      <c r="C14" s="159"/>
      <c r="D14" s="158"/>
    </row>
    <row r="15" spans="1:9" x14ac:dyDescent="0.3">
      <c r="A15" s="172" t="s">
        <v>119</v>
      </c>
      <c r="B15" s="252">
        <f>+'NOTAS '!G379</f>
        <v>160794930.88</v>
      </c>
      <c r="C15" s="162"/>
      <c r="D15" s="162">
        <f>+'NOTAS '!I379</f>
        <v>151154951.31</v>
      </c>
      <c r="F15" s="234"/>
    </row>
    <row r="16" spans="1:9" x14ac:dyDescent="0.3">
      <c r="A16" s="172" t="s">
        <v>119</v>
      </c>
      <c r="B16" s="252">
        <f>+'NOTAS '!G394</f>
        <v>95164506</v>
      </c>
      <c r="C16" s="162"/>
      <c r="D16" s="162">
        <f>+'NOTAS '!I394</f>
        <v>84217420</v>
      </c>
      <c r="F16" s="234"/>
    </row>
    <row r="17" spans="1:4" x14ac:dyDescent="0.3">
      <c r="A17" s="172" t="s">
        <v>121</v>
      </c>
      <c r="B17" s="253">
        <f>-'ESTADO DE RESULTADOS'!B19+11949591.53</f>
        <v>-124287976.71000001</v>
      </c>
      <c r="C17" s="162"/>
      <c r="D17" s="166">
        <v>-123346596</v>
      </c>
    </row>
    <row r="18" spans="1:4" x14ac:dyDescent="0.3">
      <c r="A18" s="172" t="s">
        <v>122</v>
      </c>
      <c r="B18" s="253">
        <v>-11949591.529999999</v>
      </c>
      <c r="C18" s="162"/>
      <c r="D18" s="166">
        <f>-'NOTAS '!I410</f>
        <v>-12019425.140000001</v>
      </c>
    </row>
    <row r="19" spans="1:4" x14ac:dyDescent="0.3">
      <c r="A19" s="172" t="s">
        <v>123</v>
      </c>
      <c r="B19" s="252">
        <f>-'ESTADO DE RESULTADOS'!B21-29315087-16669610</f>
        <v>-65112603.439999998</v>
      </c>
      <c r="C19" s="162"/>
      <c r="D19" s="162">
        <f>-16922915-22341894</f>
        <v>-39264809</v>
      </c>
    </row>
    <row r="20" spans="1:4" x14ac:dyDescent="0.3">
      <c r="A20" s="172" t="s">
        <v>124</v>
      </c>
      <c r="B20" s="322">
        <f>-13605487-127857</f>
        <v>-13733344</v>
      </c>
      <c r="C20" s="162"/>
      <c r="D20" s="322">
        <f>-9609332-12996844</f>
        <v>-22606176</v>
      </c>
    </row>
    <row r="21" spans="1:4" x14ac:dyDescent="0.3">
      <c r="A21" s="172"/>
      <c r="B21" s="167"/>
      <c r="C21" s="162"/>
      <c r="D21" s="167"/>
    </row>
    <row r="22" spans="1:4" x14ac:dyDescent="0.3">
      <c r="A22" s="157" t="s">
        <v>183</v>
      </c>
      <c r="B22" s="165">
        <f>SUM(B15:B20)</f>
        <v>40875921.199999988</v>
      </c>
      <c r="C22" s="168"/>
      <c r="D22" s="165">
        <f>SUM(D15:D20)</f>
        <v>38135365.170000002</v>
      </c>
    </row>
    <row r="23" spans="1:4" x14ac:dyDescent="0.3">
      <c r="A23" s="157"/>
      <c r="B23" s="169"/>
      <c r="C23" s="170"/>
      <c r="D23" s="169"/>
    </row>
    <row r="24" spans="1:4" x14ac:dyDescent="0.3">
      <c r="A24" s="157" t="s">
        <v>182</v>
      </c>
      <c r="B24" s="171"/>
      <c r="C24" s="171"/>
      <c r="D24" s="171"/>
    </row>
    <row r="25" spans="1:4" x14ac:dyDescent="0.3">
      <c r="A25" s="172" t="s">
        <v>179</v>
      </c>
      <c r="B25" s="227">
        <v>-7534230.9199999999</v>
      </c>
      <c r="C25" s="173"/>
      <c r="D25" s="227">
        <v>-5280665</v>
      </c>
    </row>
    <row r="26" spans="1:4" x14ac:dyDescent="0.3">
      <c r="A26" s="172" t="s">
        <v>180</v>
      </c>
      <c r="B26" s="321">
        <v>0</v>
      </c>
      <c r="C26" s="175"/>
      <c r="D26" s="321">
        <v>-5024484</v>
      </c>
    </row>
    <row r="27" spans="1:4" x14ac:dyDescent="0.3">
      <c r="A27" s="157" t="s">
        <v>181</v>
      </c>
      <c r="B27" s="165">
        <f>SUM(B25:B26)</f>
        <v>-7534230.9199999999</v>
      </c>
      <c r="C27" s="171"/>
      <c r="D27" s="165">
        <f>SUM(D25:D26)</f>
        <v>-10305149</v>
      </c>
    </row>
    <row r="28" spans="1:4" x14ac:dyDescent="0.3">
      <c r="A28" s="157"/>
      <c r="B28" s="171"/>
      <c r="C28" s="171"/>
      <c r="D28" s="171"/>
    </row>
    <row r="29" spans="1:4" x14ac:dyDescent="0.3">
      <c r="A29" s="157" t="s">
        <v>184</v>
      </c>
      <c r="B29" s="171"/>
      <c r="C29" s="171"/>
      <c r="D29" s="171"/>
    </row>
    <row r="30" spans="1:4" x14ac:dyDescent="0.3">
      <c r="A30" s="172" t="s">
        <v>120</v>
      </c>
      <c r="B30" s="162"/>
      <c r="C30" s="174"/>
      <c r="D30" s="162">
        <v>-9658058</v>
      </c>
    </row>
    <row r="31" spans="1:4" x14ac:dyDescent="0.3">
      <c r="A31" s="172" t="s">
        <v>180</v>
      </c>
      <c r="B31" s="321"/>
      <c r="C31" s="174"/>
      <c r="D31" s="321">
        <v>-11003993</v>
      </c>
    </row>
    <row r="32" spans="1:4" x14ac:dyDescent="0.3">
      <c r="A32" s="254" t="s">
        <v>125</v>
      </c>
      <c r="B32" s="255">
        <f>+B30</f>
        <v>0</v>
      </c>
      <c r="C32" s="256"/>
      <c r="D32" s="255">
        <f>SUM(D30:D31)</f>
        <v>-20662051</v>
      </c>
    </row>
    <row r="33" spans="1:22" x14ac:dyDescent="0.3">
      <c r="A33" s="157"/>
      <c r="B33" s="171"/>
      <c r="C33" s="171"/>
      <c r="D33" s="171"/>
    </row>
    <row r="34" spans="1:22" x14ac:dyDescent="0.3">
      <c r="A34" s="172" t="s">
        <v>127</v>
      </c>
      <c r="B34" s="162">
        <f>+B22+B27+B32</f>
        <v>33341690.279999986</v>
      </c>
      <c r="C34" s="174"/>
      <c r="D34" s="162">
        <f>+D22+D27+D32</f>
        <v>7168165.1700000018</v>
      </c>
    </row>
    <row r="35" spans="1:22" x14ac:dyDescent="0.3">
      <c r="A35" s="172" t="s">
        <v>128</v>
      </c>
      <c r="B35" s="321">
        <f>+D36</f>
        <v>107828947.17</v>
      </c>
      <c r="C35" s="175"/>
      <c r="D35" s="321">
        <v>100660782</v>
      </c>
    </row>
    <row r="36" spans="1:22" s="157" customFormat="1" ht="14.4" thickBot="1" x14ac:dyDescent="0.3">
      <c r="A36" s="157" t="s">
        <v>185</v>
      </c>
      <c r="B36" s="323">
        <f>SUM(B34:B35)</f>
        <v>141170637.44999999</v>
      </c>
      <c r="D36" s="323">
        <f>SUM(D34:D35)</f>
        <v>107828947.17</v>
      </c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</row>
    <row r="37" spans="1:22" ht="14.4" thickTop="1" x14ac:dyDescent="0.3">
      <c r="A37" s="176"/>
      <c r="B37" s="197"/>
      <c r="C37" s="142"/>
      <c r="D37" s="197"/>
    </row>
    <row r="38" spans="1:22" s="177" customFormat="1" hidden="1" x14ac:dyDescent="0.3">
      <c r="B38" s="198"/>
      <c r="C38" s="178"/>
      <c r="D38" s="179"/>
      <c r="E38" s="161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</row>
    <row r="39" spans="1:22" hidden="1" x14ac:dyDescent="0.3">
      <c r="B39" s="180"/>
    </row>
    <row r="40" spans="1:22" hidden="1" x14ac:dyDescent="0.3">
      <c r="B40" s="163"/>
    </row>
    <row r="41" spans="1:22" hidden="1" x14ac:dyDescent="0.3">
      <c r="B41" s="171"/>
    </row>
    <row r="42" spans="1:22" hidden="1" x14ac:dyDescent="0.3">
      <c r="B42" s="180"/>
    </row>
    <row r="43" spans="1:22" hidden="1" x14ac:dyDescent="0.3">
      <c r="B43" s="180"/>
    </row>
    <row r="44" spans="1:22" hidden="1" x14ac:dyDescent="0.3">
      <c r="F44" s="180"/>
    </row>
    <row r="45" spans="1:22" hidden="1" x14ac:dyDescent="0.3"/>
    <row r="46" spans="1:22" hidden="1" x14ac:dyDescent="0.3"/>
    <row r="47" spans="1:22" hidden="1" x14ac:dyDescent="0.3"/>
    <row r="48" spans="1:22" s="161" customFormat="1" hidden="1" x14ac:dyDescent="0.3">
      <c r="A48" s="143"/>
      <c r="B48" s="143"/>
      <c r="C48" s="160"/>
      <c r="F48" s="143"/>
      <c r="G48" s="143"/>
      <c r="H48" s="143"/>
    </row>
    <row r="49" spans="1:8" s="161" customFormat="1" hidden="1" x14ac:dyDescent="0.3">
      <c r="A49" s="143"/>
      <c r="B49" s="143"/>
      <c r="C49" s="160"/>
      <c r="F49" s="143"/>
      <c r="G49" s="143"/>
      <c r="H49" s="143"/>
    </row>
    <row r="50" spans="1:8" s="161" customFormat="1" hidden="1" x14ac:dyDescent="0.3">
      <c r="A50" s="143"/>
      <c r="B50" s="143"/>
      <c r="C50" s="160"/>
      <c r="F50" s="143"/>
      <c r="G50" s="143"/>
      <c r="H50" s="143"/>
    </row>
    <row r="51" spans="1:8" s="161" customFormat="1" hidden="1" x14ac:dyDescent="0.3">
      <c r="A51" s="368"/>
      <c r="B51" s="368"/>
      <c r="C51" s="368"/>
      <c r="D51" s="368"/>
      <c r="F51" s="143"/>
      <c r="G51" s="143"/>
      <c r="H51" s="143"/>
    </row>
    <row r="52" spans="1:8" s="161" customFormat="1" x14ac:dyDescent="0.3">
      <c r="A52" s="143"/>
      <c r="B52" s="143"/>
      <c r="C52" s="160"/>
      <c r="F52" s="143"/>
      <c r="G52" s="143"/>
      <c r="H52" s="143"/>
    </row>
    <row r="53" spans="1:8" s="161" customFormat="1" x14ac:dyDescent="0.3">
      <c r="A53" s="143"/>
      <c r="B53" s="143"/>
      <c r="C53" s="160"/>
      <c r="F53" s="143"/>
      <c r="G53" s="143"/>
      <c r="H53" s="143"/>
    </row>
    <row r="54" spans="1:8" s="161" customFormat="1" x14ac:dyDescent="0.3">
      <c r="A54" s="143"/>
      <c r="B54" s="143"/>
      <c r="C54" s="160"/>
      <c r="F54" s="143"/>
      <c r="G54" s="143"/>
      <c r="H54" s="143"/>
    </row>
    <row r="55" spans="1:8" s="161" customFormat="1" x14ac:dyDescent="0.3">
      <c r="A55" s="366" t="s">
        <v>410</v>
      </c>
      <c r="B55" s="366"/>
      <c r="C55" s="366"/>
      <c r="D55" s="366"/>
      <c r="F55" s="143"/>
      <c r="G55" s="143"/>
      <c r="H55" s="143"/>
    </row>
    <row r="56" spans="1:8" s="161" customFormat="1" x14ac:dyDescent="0.3">
      <c r="A56" s="143"/>
      <c r="B56" s="143"/>
      <c r="C56" s="160"/>
      <c r="F56" s="143"/>
      <c r="G56" s="143"/>
      <c r="H56" s="143"/>
    </row>
    <row r="57" spans="1:8" s="161" customFormat="1" x14ac:dyDescent="0.3">
      <c r="F57" s="143"/>
      <c r="G57" s="143"/>
      <c r="H57" s="143"/>
    </row>
    <row r="58" spans="1:8" s="161" customFormat="1" x14ac:dyDescent="0.3">
      <c r="A58" s="143"/>
      <c r="B58" s="143"/>
      <c r="C58" s="160"/>
      <c r="F58" s="143"/>
      <c r="G58" s="143"/>
      <c r="H58" s="143"/>
    </row>
    <row r="59" spans="1:8" s="161" customFormat="1" x14ac:dyDescent="0.3">
      <c r="A59" s="143"/>
      <c r="B59" s="143"/>
      <c r="C59" s="160"/>
      <c r="F59" s="143"/>
      <c r="G59" s="143"/>
      <c r="H59" s="143"/>
    </row>
    <row r="60" spans="1:8" s="161" customFormat="1" x14ac:dyDescent="0.3">
      <c r="A60" s="143"/>
      <c r="B60" s="143"/>
      <c r="C60" s="160"/>
      <c r="F60" s="143"/>
      <c r="G60" s="143"/>
      <c r="H60" s="143"/>
    </row>
    <row r="61" spans="1:8" s="161" customFormat="1" x14ac:dyDescent="0.3">
      <c r="A61" s="143"/>
      <c r="B61" s="143"/>
      <c r="C61" s="160"/>
      <c r="F61" s="143"/>
      <c r="G61" s="143"/>
      <c r="H61" s="143"/>
    </row>
    <row r="62" spans="1:8" s="161" customFormat="1" x14ac:dyDescent="0.3">
      <c r="A62" s="143"/>
      <c r="B62" s="143"/>
      <c r="C62" s="160"/>
      <c r="F62" s="143"/>
      <c r="G62" s="143"/>
      <c r="H62" s="143"/>
    </row>
    <row r="63" spans="1:8" s="161" customFormat="1" x14ac:dyDescent="0.3">
      <c r="A63" s="143"/>
      <c r="B63" s="143"/>
      <c r="C63" s="160"/>
      <c r="F63" s="143"/>
      <c r="G63" s="143"/>
      <c r="H63" s="143"/>
    </row>
    <row r="64" spans="1:8" s="161" customFormat="1" x14ac:dyDescent="0.3">
      <c r="A64" s="143"/>
      <c r="B64" s="143"/>
      <c r="C64" s="160"/>
      <c r="F64" s="143"/>
      <c r="G64" s="143"/>
      <c r="H64" s="143"/>
    </row>
    <row r="65" spans="1:8" s="161" customFormat="1" x14ac:dyDescent="0.3">
      <c r="A65" s="143"/>
      <c r="B65" s="143"/>
      <c r="C65" s="160"/>
      <c r="F65" s="143"/>
      <c r="G65" s="143"/>
      <c r="H65" s="143"/>
    </row>
    <row r="66" spans="1:8" s="161" customFormat="1" x14ac:dyDescent="0.3">
      <c r="A66" s="143"/>
      <c r="B66" s="143"/>
      <c r="C66" s="160"/>
      <c r="F66" s="143"/>
      <c r="G66" s="143"/>
      <c r="H66" s="143"/>
    </row>
    <row r="67" spans="1:8" s="161" customFormat="1" x14ac:dyDescent="0.3">
      <c r="A67" s="143"/>
      <c r="B67" s="143"/>
      <c r="C67" s="160"/>
      <c r="F67" s="143"/>
      <c r="G67" s="143"/>
      <c r="H67" s="143"/>
    </row>
    <row r="68" spans="1:8" s="161" customFormat="1" x14ac:dyDescent="0.3">
      <c r="A68" s="143"/>
      <c r="B68" s="143"/>
      <c r="C68" s="160"/>
      <c r="F68" s="143"/>
      <c r="G68" s="143"/>
      <c r="H68" s="143"/>
    </row>
    <row r="69" spans="1:8" s="161" customFormat="1" x14ac:dyDescent="0.3">
      <c r="A69" s="143"/>
      <c r="B69" s="143"/>
      <c r="C69" s="160"/>
      <c r="F69" s="143"/>
      <c r="G69" s="143"/>
      <c r="H69" s="143"/>
    </row>
    <row r="70" spans="1:8" s="161" customFormat="1" x14ac:dyDescent="0.3">
      <c r="A70" s="143"/>
      <c r="B70" s="143"/>
      <c r="C70" s="160"/>
      <c r="F70" s="143"/>
      <c r="G70" s="143"/>
      <c r="H70" s="143"/>
    </row>
    <row r="71" spans="1:8" s="161" customFormat="1" x14ac:dyDescent="0.3">
      <c r="A71" s="143"/>
      <c r="B71" s="143"/>
      <c r="C71" s="160"/>
      <c r="F71" s="143"/>
      <c r="G71" s="143"/>
      <c r="H71" s="143"/>
    </row>
    <row r="72" spans="1:8" s="161" customFormat="1" x14ac:dyDescent="0.3">
      <c r="A72" s="143"/>
      <c r="B72" s="143"/>
      <c r="C72" s="160"/>
      <c r="F72" s="143"/>
      <c r="G72" s="143"/>
      <c r="H72" s="143"/>
    </row>
    <row r="73" spans="1:8" s="161" customFormat="1" x14ac:dyDescent="0.3">
      <c r="A73" s="143"/>
      <c r="B73" s="143"/>
      <c r="C73" s="160"/>
      <c r="F73" s="143"/>
      <c r="G73" s="143"/>
      <c r="H73" s="143"/>
    </row>
    <row r="74" spans="1:8" s="161" customFormat="1" x14ac:dyDescent="0.3">
      <c r="A74" s="143"/>
      <c r="B74" s="143"/>
      <c r="C74" s="160"/>
      <c r="F74" s="143"/>
      <c r="G74" s="143"/>
      <c r="H74" s="143"/>
    </row>
    <row r="75" spans="1:8" s="161" customFormat="1" x14ac:dyDescent="0.3">
      <c r="A75" s="143"/>
      <c r="B75" s="143"/>
      <c r="C75" s="160"/>
      <c r="F75" s="143"/>
      <c r="G75" s="143"/>
      <c r="H75" s="143"/>
    </row>
  </sheetData>
  <mergeCells count="7">
    <mergeCell ref="A4:D4"/>
    <mergeCell ref="A10:D10"/>
    <mergeCell ref="A55:D55"/>
    <mergeCell ref="A51:D51"/>
    <mergeCell ref="A7:D7"/>
    <mergeCell ref="A8:D8"/>
    <mergeCell ref="A9:D9"/>
  </mergeCells>
  <pageMargins left="0.75" right="0.75" top="1.41" bottom="1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5:P39"/>
  <sheetViews>
    <sheetView topLeftCell="B12" zoomScaleNormal="100" workbookViewId="0">
      <selection activeCell="C24" sqref="C24"/>
    </sheetView>
  </sheetViews>
  <sheetFormatPr baseColWidth="10" defaultColWidth="11.44140625" defaultRowHeight="18" x14ac:dyDescent="0.35"/>
  <cols>
    <col min="1" max="1" width="11.44140625" style="329" hidden="1" customWidth="1"/>
    <col min="2" max="2" width="2.6640625" style="328" customWidth="1"/>
    <col min="3" max="3" width="49.44140625" style="328" customWidth="1"/>
    <col min="4" max="4" width="3.44140625" style="328" customWidth="1"/>
    <col min="5" max="5" width="18.44140625" style="331" bestFit="1" customWidth="1"/>
    <col min="6" max="6" width="8.109375" style="331" customWidth="1"/>
    <col min="7" max="7" width="14.109375" style="331" hidden="1" customWidth="1"/>
    <col min="8" max="8" width="1.6640625" style="331" hidden="1" customWidth="1"/>
    <col min="9" max="9" width="13.77734375" style="331" hidden="1" customWidth="1"/>
    <col min="10" max="10" width="1.21875" style="331" customWidth="1"/>
    <col min="11" max="11" width="19.109375" style="328" bestFit="1" customWidth="1"/>
    <col min="12" max="12" width="10.44140625" style="328" customWidth="1"/>
    <col min="13" max="13" width="20.109375" style="328" bestFit="1" customWidth="1"/>
    <col min="14" max="14" width="3.6640625" style="328" customWidth="1"/>
    <col min="15" max="15" width="17.44140625" style="328" customWidth="1"/>
    <col min="16" max="16" width="13.109375" style="329" bestFit="1" customWidth="1"/>
    <col min="17" max="16384" width="11.44140625" style="329"/>
  </cols>
  <sheetData>
    <row r="5" spans="2:16" ht="15" customHeight="1" x14ac:dyDescent="0.25">
      <c r="B5" s="372" t="s">
        <v>374</v>
      </c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</row>
    <row r="6" spans="2:16" x14ac:dyDescent="0.25">
      <c r="B6" s="372" t="s">
        <v>129</v>
      </c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</row>
    <row r="7" spans="2:16" x14ac:dyDescent="0.25">
      <c r="B7" s="372" t="s">
        <v>329</v>
      </c>
      <c r="C7" s="372"/>
      <c r="D7" s="372"/>
      <c r="E7" s="372"/>
      <c r="F7" s="372"/>
      <c r="G7" s="372"/>
      <c r="H7" s="372" t="s">
        <v>130</v>
      </c>
      <c r="I7" s="372"/>
      <c r="J7" s="372"/>
      <c r="K7" s="372"/>
      <c r="L7" s="372"/>
      <c r="M7" s="372"/>
    </row>
    <row r="8" spans="2:16" x14ac:dyDescent="0.25">
      <c r="B8" s="372" t="s">
        <v>131</v>
      </c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</row>
    <row r="9" spans="2:16" x14ac:dyDescent="0.35">
      <c r="C9" s="330"/>
      <c r="D9" s="330"/>
      <c r="H9" s="332"/>
      <c r="L9" s="330"/>
    </row>
    <row r="10" spans="2:16" ht="69.599999999999994" x14ac:dyDescent="0.3">
      <c r="E10" s="333" t="s">
        <v>132</v>
      </c>
      <c r="F10" s="334"/>
      <c r="G10" s="333" t="s">
        <v>133</v>
      </c>
      <c r="H10" s="335"/>
      <c r="I10" s="333" t="s">
        <v>134</v>
      </c>
      <c r="J10" s="334"/>
      <c r="K10" s="333" t="s">
        <v>135</v>
      </c>
      <c r="L10" s="334"/>
      <c r="M10" s="333" t="s">
        <v>136</v>
      </c>
      <c r="N10" s="336"/>
      <c r="O10" s="336"/>
      <c r="P10" s="337"/>
    </row>
    <row r="11" spans="2:16" x14ac:dyDescent="0.3">
      <c r="C11" s="338" t="s">
        <v>331</v>
      </c>
      <c r="D11" s="336"/>
      <c r="E11" s="339">
        <v>46598841</v>
      </c>
      <c r="F11" s="340"/>
      <c r="G11" s="339">
        <v>0</v>
      </c>
      <c r="H11" s="341"/>
      <c r="I11" s="339">
        <v>0</v>
      </c>
      <c r="J11" s="340"/>
      <c r="K11" s="341">
        <f>+'BALANCE GENERAL'!D43</f>
        <v>20028875.75</v>
      </c>
      <c r="L11" s="341"/>
      <c r="M11" s="341">
        <f>SUM(E11:K11)</f>
        <v>66627716.75</v>
      </c>
      <c r="N11" s="341"/>
      <c r="O11" s="342"/>
      <c r="P11" s="343"/>
    </row>
    <row r="12" spans="2:16" s="345" customFormat="1" x14ac:dyDescent="0.35">
      <c r="B12" s="331"/>
      <c r="C12" s="336" t="s">
        <v>137</v>
      </c>
      <c r="D12" s="336"/>
      <c r="E12" s="339">
        <v>0</v>
      </c>
      <c r="F12" s="340"/>
      <c r="G12" s="339">
        <v>0</v>
      </c>
      <c r="H12" s="341"/>
      <c r="I12" s="339"/>
      <c r="J12" s="340"/>
      <c r="K12" s="339"/>
      <c r="L12" s="341"/>
      <c r="M12" s="339">
        <f>SUM(E12,G12,I12,K12)</f>
        <v>0</v>
      </c>
      <c r="N12" s="344"/>
      <c r="O12" s="331"/>
    </row>
    <row r="13" spans="2:16" s="345" customFormat="1" x14ac:dyDescent="0.35">
      <c r="B13" s="331"/>
      <c r="C13" s="336" t="s">
        <v>138</v>
      </c>
      <c r="D13" s="336"/>
      <c r="E13" s="339">
        <v>0</v>
      </c>
      <c r="F13" s="340"/>
      <c r="G13" s="339"/>
      <c r="H13" s="341"/>
      <c r="I13" s="339">
        <v>0</v>
      </c>
      <c r="J13" s="340"/>
      <c r="K13" s="339"/>
      <c r="L13" s="341"/>
      <c r="M13" s="339">
        <f>SUM(E13,G13,I13,K13)</f>
        <v>0</v>
      </c>
      <c r="N13" s="344"/>
      <c r="O13" s="331"/>
    </row>
    <row r="14" spans="2:16" x14ac:dyDescent="0.3">
      <c r="C14" s="336" t="s">
        <v>139</v>
      </c>
      <c r="D14" s="336"/>
      <c r="E14" s="339">
        <v>0</v>
      </c>
      <c r="F14" s="340"/>
      <c r="G14" s="339"/>
      <c r="H14" s="341"/>
      <c r="I14" s="339"/>
      <c r="J14" s="340"/>
      <c r="K14" s="341"/>
      <c r="L14" s="341"/>
      <c r="M14" s="341">
        <f>SUM(E14,G14,I14,K14)</f>
        <v>0</v>
      </c>
      <c r="N14" s="336"/>
      <c r="O14" s="346"/>
    </row>
    <row r="15" spans="2:16" x14ac:dyDescent="0.3">
      <c r="C15" s="336" t="s">
        <v>140</v>
      </c>
      <c r="D15" s="336"/>
      <c r="E15" s="347">
        <v>0</v>
      </c>
      <c r="F15" s="340"/>
      <c r="G15" s="339"/>
      <c r="H15" s="341"/>
      <c r="I15" s="339"/>
      <c r="J15" s="340"/>
      <c r="K15" s="348">
        <f>+'BALANCE GENERAL'!D42</f>
        <v>24531106.030000001</v>
      </c>
      <c r="L15" s="341"/>
      <c r="M15" s="348">
        <f>SUM(E15,G15,I15,K15)</f>
        <v>24531106.030000001</v>
      </c>
      <c r="N15" s="336"/>
      <c r="O15" s="346"/>
    </row>
    <row r="16" spans="2:16" x14ac:dyDescent="0.3">
      <c r="C16" s="338" t="s">
        <v>330</v>
      </c>
      <c r="D16" s="336"/>
      <c r="E16" s="349">
        <f>SUM(E11:E15)</f>
        <v>46598841</v>
      </c>
      <c r="F16" s="350"/>
      <c r="G16" s="349">
        <f>SUM(G11:G15)</f>
        <v>0</v>
      </c>
      <c r="H16" s="351"/>
      <c r="I16" s="349">
        <f>SUM(I11:I15)</f>
        <v>0</v>
      </c>
      <c r="J16" s="350"/>
      <c r="K16" s="352">
        <f>SUM(K11:K15)</f>
        <v>44559981.780000001</v>
      </c>
      <c r="L16" s="351"/>
      <c r="M16" s="351">
        <f>SUM(M11:M15)-1</f>
        <v>91158821.780000001</v>
      </c>
      <c r="N16" s="336"/>
    </row>
    <row r="17" spans="2:15" x14ac:dyDescent="0.3">
      <c r="C17" s="336" t="s">
        <v>5</v>
      </c>
      <c r="D17" s="336"/>
      <c r="E17" s="353"/>
      <c r="F17" s="353"/>
      <c r="G17" s="353"/>
      <c r="H17" s="341"/>
      <c r="I17" s="353"/>
      <c r="J17" s="353"/>
      <c r="K17" s="341"/>
      <c r="L17" s="341"/>
      <c r="M17" s="341"/>
      <c r="N17" s="336"/>
    </row>
    <row r="18" spans="2:15" s="345" customFormat="1" x14ac:dyDescent="0.35">
      <c r="B18" s="331"/>
      <c r="C18" s="354" t="s">
        <v>137</v>
      </c>
      <c r="D18" s="336"/>
      <c r="E18" s="339">
        <v>0</v>
      </c>
      <c r="F18" s="340"/>
      <c r="G18" s="339">
        <v>0</v>
      </c>
      <c r="H18" s="341"/>
      <c r="I18" s="339"/>
      <c r="J18" s="340"/>
      <c r="K18" s="339"/>
      <c r="L18" s="341"/>
      <c r="M18" s="339">
        <f>SUM(E18,G18,I18,K18)</f>
        <v>0</v>
      </c>
      <c r="N18" s="344"/>
      <c r="O18" s="331"/>
    </row>
    <row r="19" spans="2:15" s="345" customFormat="1" ht="34.799999999999997" x14ac:dyDescent="0.35">
      <c r="B19" s="331"/>
      <c r="C19" s="354" t="s">
        <v>138</v>
      </c>
      <c r="D19" s="336"/>
      <c r="E19" s="339">
        <v>0</v>
      </c>
      <c r="F19" s="340"/>
      <c r="G19" s="339"/>
      <c r="H19" s="341"/>
      <c r="I19" s="339">
        <v>0</v>
      </c>
      <c r="J19" s="340"/>
      <c r="K19" s="339"/>
      <c r="L19" s="341"/>
      <c r="M19" s="339">
        <f>SUM(E19,G19,I19,K19)</f>
        <v>0</v>
      </c>
      <c r="N19" s="344"/>
      <c r="O19" s="331"/>
    </row>
    <row r="20" spans="2:15" s="345" customFormat="1" ht="35.4" x14ac:dyDescent="0.35">
      <c r="B20" s="331"/>
      <c r="C20" s="355" t="s">
        <v>141</v>
      </c>
      <c r="D20" s="336"/>
      <c r="E20" s="339">
        <v>0</v>
      </c>
      <c r="F20" s="340"/>
      <c r="G20" s="339"/>
      <c r="H20" s="341"/>
      <c r="I20" s="339">
        <v>0</v>
      </c>
      <c r="J20" s="340"/>
      <c r="K20" s="339">
        <v>0</v>
      </c>
      <c r="L20" s="341"/>
      <c r="M20" s="339">
        <f>SUM(E20,G20,I20,K20)</f>
        <v>0</v>
      </c>
      <c r="N20" s="344"/>
      <c r="O20" s="331"/>
    </row>
    <row r="21" spans="2:15" x14ac:dyDescent="0.3">
      <c r="C21" s="354" t="s">
        <v>139</v>
      </c>
      <c r="D21" s="336"/>
      <c r="E21" s="339">
        <v>0</v>
      </c>
      <c r="F21" s="340"/>
      <c r="G21" s="339"/>
      <c r="H21" s="341"/>
      <c r="I21" s="339"/>
      <c r="J21" s="340"/>
      <c r="K21" s="341">
        <v>0</v>
      </c>
      <c r="L21" s="341"/>
      <c r="M21" s="341">
        <f>SUM(E21,G21,I21,K21)</f>
        <v>0</v>
      </c>
      <c r="N21" s="336"/>
    </row>
    <row r="22" spans="2:15" x14ac:dyDescent="0.3">
      <c r="C22" s="354" t="s">
        <v>140</v>
      </c>
      <c r="D22" s="336"/>
      <c r="E22" s="347">
        <v>0</v>
      </c>
      <c r="F22" s="340"/>
      <c r="G22" s="339"/>
      <c r="H22" s="341"/>
      <c r="I22" s="339"/>
      <c r="J22" s="340"/>
      <c r="K22" s="356">
        <f>+'ESTADO DE RESULTADOS'!B31</f>
        <v>50386414.209999971</v>
      </c>
      <c r="L22" s="341"/>
      <c r="M22" s="356">
        <f>SUM(E22,G22,I22,K22)</f>
        <v>50386414.209999971</v>
      </c>
      <c r="N22" s="336"/>
    </row>
    <row r="23" spans="2:15" ht="18.600000000000001" thickBot="1" x14ac:dyDescent="0.35">
      <c r="B23" s="330"/>
      <c r="C23" s="338" t="s">
        <v>332</v>
      </c>
      <c r="D23" s="336"/>
      <c r="E23" s="357">
        <f>SUM(E22,E16)</f>
        <v>46598841</v>
      </c>
      <c r="F23" s="358"/>
      <c r="G23" s="351">
        <f>SUM(G22,G16)</f>
        <v>0</v>
      </c>
      <c r="H23" s="353"/>
      <c r="I23" s="351">
        <f>SUM(I22,I16)</f>
        <v>0</v>
      </c>
      <c r="J23" s="358"/>
      <c r="K23" s="359">
        <f>SUM(K16:K22)</f>
        <v>94946395.98999998</v>
      </c>
      <c r="L23" s="341"/>
      <c r="M23" s="360">
        <f>SUM(M16:M22)</f>
        <v>141545235.98999998</v>
      </c>
      <c r="N23" s="336"/>
      <c r="O23" s="342"/>
    </row>
    <row r="24" spans="2:15" ht="18.600000000000001" thickTop="1" x14ac:dyDescent="0.35">
      <c r="B24" s="330"/>
      <c r="E24" s="361"/>
      <c r="F24" s="361"/>
      <c r="G24" s="361"/>
      <c r="H24" s="361"/>
      <c r="I24" s="361"/>
      <c r="J24" s="361"/>
      <c r="K24" s="346"/>
      <c r="L24" s="346"/>
      <c r="M24" s="346"/>
    </row>
    <row r="25" spans="2:15" s="362" customFormat="1" ht="17.399999999999999" hidden="1" x14ac:dyDescent="0.3">
      <c r="E25" s="363"/>
    </row>
    <row r="26" spans="2:15" s="362" customFormat="1" ht="17.399999999999999" hidden="1" x14ac:dyDescent="0.3">
      <c r="E26" s="363"/>
    </row>
    <row r="27" spans="2:15" s="362" customFormat="1" ht="17.399999999999999" hidden="1" x14ac:dyDescent="0.3"/>
    <row r="28" spans="2:15" s="362" customFormat="1" ht="17.399999999999999" hidden="1" x14ac:dyDescent="0.3"/>
    <row r="29" spans="2:15" s="362" customFormat="1" ht="17.399999999999999" hidden="1" x14ac:dyDescent="0.3"/>
    <row r="30" spans="2:15" s="362" customFormat="1" ht="17.399999999999999" hidden="1" x14ac:dyDescent="0.3"/>
    <row r="31" spans="2:15" s="362" customFormat="1" ht="17.399999999999999" hidden="1" x14ac:dyDescent="0.3"/>
    <row r="32" spans="2:15" s="362" customFormat="1" ht="17.399999999999999" hidden="1" x14ac:dyDescent="0.3"/>
    <row r="33" spans="2:13" s="362" customFormat="1" ht="17.399999999999999" hidden="1" x14ac:dyDescent="0.3"/>
    <row r="34" spans="2:13" s="362" customFormat="1" ht="17.399999999999999" hidden="1" x14ac:dyDescent="0.3"/>
    <row r="35" spans="2:13" s="362" customFormat="1" ht="17.399999999999999" hidden="1" x14ac:dyDescent="0.3"/>
    <row r="36" spans="2:13" hidden="1" x14ac:dyDescent="0.35">
      <c r="B36" s="330"/>
      <c r="E36" s="361"/>
      <c r="F36" s="361"/>
      <c r="G36" s="361"/>
      <c r="H36" s="361"/>
      <c r="I36" s="361"/>
      <c r="J36" s="361"/>
      <c r="K36" s="346"/>
      <c r="L36" s="346"/>
      <c r="M36" s="346"/>
    </row>
    <row r="39" spans="2:13" x14ac:dyDescent="0.35">
      <c r="C39" s="371" t="s">
        <v>410</v>
      </c>
      <c r="D39" s="371"/>
      <c r="E39" s="371"/>
      <c r="F39" s="371"/>
    </row>
  </sheetData>
  <mergeCells count="5">
    <mergeCell ref="C39:F39"/>
    <mergeCell ref="B8:M8"/>
    <mergeCell ref="B5:M5"/>
    <mergeCell ref="B6:M6"/>
    <mergeCell ref="B7:M7"/>
  </mergeCells>
  <phoneticPr fontId="5" type="noConversion"/>
  <pageMargins left="1.1000000000000001" right="0.74803149606299213" top="1.57" bottom="0.98425196850393704" header="0.52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3" workbookViewId="0">
      <selection activeCell="I41" sqref="I41"/>
    </sheetView>
  </sheetViews>
  <sheetFormatPr baseColWidth="10" defaultColWidth="11.5546875" defaultRowHeight="13.8" x14ac:dyDescent="0.3"/>
  <cols>
    <col min="1" max="1" width="3.109375" style="18" customWidth="1"/>
    <col min="2" max="2" width="6.109375" style="18" customWidth="1"/>
    <col min="3" max="3" width="32" style="18" customWidth="1"/>
    <col min="4" max="4" width="22" style="18" customWidth="1"/>
    <col min="5" max="5" width="23.44140625" style="18" customWidth="1"/>
    <col min="6" max="6" width="14.33203125" style="18" customWidth="1"/>
    <col min="7" max="7" width="21.21875" style="18" customWidth="1"/>
    <col min="8" max="8" width="11.5546875" style="18" hidden="1" customWidth="1"/>
    <col min="9" max="9" width="15.33203125" style="18" bestFit="1" customWidth="1"/>
    <col min="10" max="16384" width="11.5546875" style="18"/>
  </cols>
  <sheetData>
    <row r="1" spans="1:9" ht="14.4" x14ac:dyDescent="0.3">
      <c r="A1" s="373" t="s">
        <v>374</v>
      </c>
      <c r="B1" s="373"/>
      <c r="C1" s="373"/>
      <c r="D1" s="373"/>
      <c r="E1" s="373"/>
      <c r="F1" s="373"/>
      <c r="G1" s="373"/>
    </row>
    <row r="2" spans="1:9" x14ac:dyDescent="0.3">
      <c r="A2" s="375" t="s">
        <v>142</v>
      </c>
      <c r="B2" s="375"/>
      <c r="C2" s="375"/>
      <c r="D2" s="375"/>
      <c r="E2" s="375"/>
      <c r="F2" s="375"/>
      <c r="G2" s="375"/>
      <c r="H2" s="17"/>
      <c r="I2" s="17"/>
    </row>
    <row r="3" spans="1:9" x14ac:dyDescent="0.3">
      <c r="A3" s="375" t="s">
        <v>333</v>
      </c>
      <c r="B3" s="375"/>
      <c r="C3" s="375"/>
      <c r="D3" s="375"/>
      <c r="E3" s="375"/>
      <c r="F3" s="375"/>
      <c r="G3" s="375"/>
      <c r="H3" s="17"/>
      <c r="I3" s="17"/>
    </row>
    <row r="4" spans="1:9" x14ac:dyDescent="0.3">
      <c r="A4" s="375" t="s">
        <v>143</v>
      </c>
      <c r="B4" s="375"/>
      <c r="C4" s="375"/>
      <c r="D4" s="375"/>
      <c r="E4" s="375"/>
      <c r="F4" s="375"/>
      <c r="G4" s="375"/>
      <c r="H4" s="17"/>
      <c r="I4" s="17"/>
    </row>
    <row r="5" spans="1:9" x14ac:dyDescent="0.3">
      <c r="A5" s="376" t="s">
        <v>144</v>
      </c>
      <c r="B5" s="376"/>
      <c r="C5" s="376"/>
      <c r="D5" s="376"/>
      <c r="E5" s="376"/>
      <c r="F5" s="376"/>
      <c r="G5" s="376"/>
      <c r="H5" s="19"/>
      <c r="I5" s="19"/>
    </row>
    <row r="6" spans="1:9" ht="14.4" x14ac:dyDescent="0.3">
      <c r="A6" s="29"/>
      <c r="B6" s="376"/>
      <c r="C6" s="376"/>
      <c r="D6" s="376"/>
      <c r="E6" s="376"/>
      <c r="F6" s="376"/>
      <c r="G6" s="376"/>
      <c r="H6" s="19"/>
      <c r="I6" s="19"/>
    </row>
    <row r="7" spans="1:9" s="30" customFormat="1" ht="41.4" x14ac:dyDescent="0.3">
      <c r="B7" s="374" t="s">
        <v>145</v>
      </c>
      <c r="C7" s="374"/>
      <c r="D7" s="31" t="s">
        <v>146</v>
      </c>
      <c r="E7" s="31" t="s">
        <v>147</v>
      </c>
      <c r="F7" s="31" t="s">
        <v>148</v>
      </c>
      <c r="G7" s="31" t="s">
        <v>149</v>
      </c>
    </row>
    <row r="8" spans="1:9" s="30" customFormat="1" ht="14.4" x14ac:dyDescent="0.3">
      <c r="B8" s="32">
        <v>1</v>
      </c>
      <c r="C8" s="33" t="s">
        <v>150</v>
      </c>
      <c r="D8" s="113">
        <f>SUM(D9:D11)</f>
        <v>396648073.69</v>
      </c>
      <c r="E8" s="113">
        <f>SUM(E9:E11)</f>
        <v>255959437</v>
      </c>
      <c r="F8" s="34">
        <f t="shared" ref="F8:F18" si="0">+E8/D8</f>
        <v>0.6453061390638315</v>
      </c>
      <c r="G8" s="113">
        <f>+D8-E8</f>
        <v>140688636.69</v>
      </c>
    </row>
    <row r="9" spans="1:9" ht="14.4" x14ac:dyDescent="0.3">
      <c r="B9" s="21">
        <v>1.3</v>
      </c>
      <c r="C9" s="22" t="s">
        <v>151</v>
      </c>
      <c r="D9" s="114">
        <v>0</v>
      </c>
      <c r="E9" s="114">
        <v>0</v>
      </c>
      <c r="F9" s="34">
        <v>0</v>
      </c>
      <c r="G9" s="114">
        <f>+D9-E9</f>
        <v>0</v>
      </c>
    </row>
    <row r="10" spans="1:9" ht="14.4" x14ac:dyDescent="0.3">
      <c r="B10" s="21">
        <v>1.4</v>
      </c>
      <c r="C10" s="22" t="s">
        <v>152</v>
      </c>
      <c r="D10" s="114">
        <f>72278631+100352939.69</f>
        <v>172631570.69</v>
      </c>
      <c r="E10" s="115">
        <v>95164506</v>
      </c>
      <c r="F10" s="20">
        <f t="shared" si="0"/>
        <v>0.55125783551428109</v>
      </c>
      <c r="G10" s="114">
        <f>+D10-E10</f>
        <v>77467064.689999998</v>
      </c>
    </row>
    <row r="11" spans="1:9" ht="14.4" x14ac:dyDescent="0.3">
      <c r="B11" s="21">
        <v>1.5</v>
      </c>
      <c r="C11" s="22" t="s">
        <v>153</v>
      </c>
      <c r="D11" s="114">
        <v>224016503</v>
      </c>
      <c r="E11" s="114">
        <f>255959437-95164506</f>
        <v>160794931</v>
      </c>
      <c r="F11" s="20">
        <f t="shared" si="0"/>
        <v>0.71778163147203489</v>
      </c>
      <c r="G11" s="114">
        <f t="shared" ref="G11:G19" si="1">+D11-E11</f>
        <v>63221572</v>
      </c>
    </row>
    <row r="12" spans="1:9" s="30" customFormat="1" ht="14.4" x14ac:dyDescent="0.3">
      <c r="B12" s="32">
        <v>2</v>
      </c>
      <c r="C12" s="33" t="s">
        <v>154</v>
      </c>
      <c r="D12" s="113">
        <f>SUM(D13:D19)</f>
        <v>396648073.69</v>
      </c>
      <c r="E12" s="113">
        <f>SUM(E13:E19)</f>
        <v>205573023</v>
      </c>
      <c r="F12" s="34">
        <f t="shared" si="0"/>
        <v>0.51827561164627123</v>
      </c>
      <c r="G12" s="113">
        <f t="shared" ref="G12:G18" si="2">+D12-E12</f>
        <v>191075050.69</v>
      </c>
    </row>
    <row r="13" spans="1:9" ht="14.4" x14ac:dyDescent="0.3">
      <c r="B13" s="21">
        <v>2.1</v>
      </c>
      <c r="C13" s="22" t="s">
        <v>155</v>
      </c>
      <c r="D13" s="114">
        <f>163835873-56370</f>
        <v>163779503</v>
      </c>
      <c r="E13" s="114">
        <v>136367740.44999999</v>
      </c>
      <c r="F13" s="23">
        <f t="shared" si="0"/>
        <v>0.83263007856361604</v>
      </c>
      <c r="G13" s="114">
        <f t="shared" si="2"/>
        <v>27411762.550000012</v>
      </c>
    </row>
    <row r="14" spans="1:9" ht="14.4" x14ac:dyDescent="0.3">
      <c r="B14" s="21">
        <v>2.2000000000000002</v>
      </c>
      <c r="C14" s="22" t="s">
        <v>156</v>
      </c>
      <c r="D14" s="114">
        <v>120759940.69</v>
      </c>
      <c r="E14" s="114">
        <f>+'ESTADO DE RESULTADOS'!B23</f>
        <v>29315087.239999998</v>
      </c>
      <c r="F14" s="23">
        <f t="shared" si="0"/>
        <v>0.2427550649039657</v>
      </c>
      <c r="G14" s="114">
        <f t="shared" si="2"/>
        <v>91444853.450000003</v>
      </c>
      <c r="I14" s="107"/>
    </row>
    <row r="15" spans="1:9" ht="14.4" x14ac:dyDescent="0.3">
      <c r="B15" s="21">
        <v>2.2999999999999998</v>
      </c>
      <c r="C15" s="22" t="s">
        <v>157</v>
      </c>
      <c r="D15" s="114">
        <v>46958630</v>
      </c>
      <c r="E15" s="114">
        <f>+'ESTADO DE RESULTADOS'!B21</f>
        <v>19127906.439999998</v>
      </c>
      <c r="F15" s="23">
        <f t="shared" si="0"/>
        <v>0.40733527447457468</v>
      </c>
      <c r="G15" s="114">
        <f t="shared" si="2"/>
        <v>27830723.560000002</v>
      </c>
      <c r="I15" s="25"/>
    </row>
    <row r="16" spans="1:9" ht="14.4" x14ac:dyDescent="0.3">
      <c r="B16" s="21">
        <v>2.4</v>
      </c>
      <c r="C16" s="22" t="s">
        <v>158</v>
      </c>
      <c r="D16" s="114">
        <v>21400000</v>
      </c>
      <c r="E16" s="114">
        <f>+'ESTADO DE RESULTADOS'!B20</f>
        <v>13605486.690000001</v>
      </c>
      <c r="F16" s="23">
        <f t="shared" si="0"/>
        <v>0.63577040607476643</v>
      </c>
      <c r="G16" s="114">
        <f t="shared" si="2"/>
        <v>7794513.3099999987</v>
      </c>
      <c r="I16" s="112"/>
    </row>
    <row r="17" spans="2:9" ht="15.6" customHeight="1" x14ac:dyDescent="0.3">
      <c r="B17" s="21">
        <v>2.6</v>
      </c>
      <c r="C17" s="22" t="s">
        <v>159</v>
      </c>
      <c r="D17" s="114">
        <v>16150000</v>
      </c>
      <c r="E17" s="114">
        <f>+'ESTADO DE RESULTADOS'!B22</f>
        <v>7156802.1799999997</v>
      </c>
      <c r="F17" s="23">
        <f t="shared" si="0"/>
        <v>0.44314564582043342</v>
      </c>
      <c r="G17" s="114">
        <f t="shared" si="2"/>
        <v>8993197.8200000003</v>
      </c>
      <c r="I17" s="107"/>
    </row>
    <row r="18" spans="2:9" ht="14.4" x14ac:dyDescent="0.3">
      <c r="B18" s="21">
        <v>4.2</v>
      </c>
      <c r="C18" s="22" t="s">
        <v>176</v>
      </c>
      <c r="D18" s="260">
        <v>27100000</v>
      </c>
      <c r="E18" s="260">
        <v>0</v>
      </c>
      <c r="F18" s="23">
        <f t="shared" si="0"/>
        <v>0</v>
      </c>
      <c r="G18" s="114">
        <f t="shared" si="2"/>
        <v>27100000</v>
      </c>
      <c r="I18" s="111"/>
    </row>
    <row r="19" spans="2:9" ht="14.4" x14ac:dyDescent="0.3">
      <c r="B19" s="21">
        <v>4.3</v>
      </c>
      <c r="C19" s="22" t="s">
        <v>188</v>
      </c>
      <c r="D19" s="114">
        <v>500000</v>
      </c>
      <c r="E19" s="114">
        <v>0</v>
      </c>
      <c r="F19" s="23">
        <v>0</v>
      </c>
      <c r="G19" s="114">
        <f t="shared" si="1"/>
        <v>500000</v>
      </c>
      <c r="I19" s="111"/>
    </row>
    <row r="20" spans="2:9" ht="14.4" x14ac:dyDescent="0.3">
      <c r="B20" s="26"/>
      <c r="C20" s="27" t="s">
        <v>160</v>
      </c>
      <c r="D20" s="28">
        <f>+D8-D12</f>
        <v>0</v>
      </c>
      <c r="E20" s="113">
        <f>+E8-E12</f>
        <v>50386414</v>
      </c>
      <c r="F20" s="28">
        <f>+F8-F12</f>
        <v>0.12703052741756027</v>
      </c>
      <c r="G20" s="116">
        <f>+G8-G12</f>
        <v>-50386414</v>
      </c>
      <c r="I20" s="25"/>
    </row>
    <row r="21" spans="2:9" x14ac:dyDescent="0.3">
      <c r="E21" s="196"/>
      <c r="I21" s="24"/>
    </row>
    <row r="22" spans="2:9" hidden="1" x14ac:dyDescent="0.3">
      <c r="D22" s="24"/>
      <c r="E22" s="24"/>
    </row>
    <row r="23" spans="2:9" s="1" customFormat="1" ht="13.2" hidden="1" x14ac:dyDescent="0.25">
      <c r="F23" s="16"/>
    </row>
    <row r="24" spans="2:9" s="1" customFormat="1" ht="13.2" hidden="1" x14ac:dyDescent="0.25">
      <c r="F24" s="16"/>
    </row>
    <row r="25" spans="2:9" s="1" customFormat="1" ht="13.2" hidden="1" x14ac:dyDescent="0.25"/>
    <row r="26" spans="2:9" s="1" customFormat="1" ht="13.2" hidden="1" x14ac:dyDescent="0.25"/>
    <row r="27" spans="2:9" s="1" customFormat="1" ht="13.2" hidden="1" x14ac:dyDescent="0.25"/>
    <row r="28" spans="2:9" s="1" customFormat="1" ht="13.2" hidden="1" x14ac:dyDescent="0.25"/>
    <row r="29" spans="2:9" s="1" customFormat="1" ht="13.2" hidden="1" x14ac:dyDescent="0.25"/>
    <row r="30" spans="2:9" s="1" customFormat="1" ht="13.2" hidden="1" x14ac:dyDescent="0.25"/>
    <row r="31" spans="2:9" s="1" customFormat="1" ht="13.2" hidden="1" x14ac:dyDescent="0.25"/>
    <row r="32" spans="2:9" s="1" customFormat="1" ht="13.2" hidden="1" x14ac:dyDescent="0.25"/>
    <row r="33" spans="2:16" s="1" customFormat="1" ht="13.2" hidden="1" x14ac:dyDescent="0.25"/>
    <row r="34" spans="2:16" s="11" customFormat="1" hidden="1" x14ac:dyDescent="0.25">
      <c r="B34" s="10"/>
      <c r="C34" s="15"/>
      <c r="D34" s="10"/>
      <c r="E34" s="10"/>
      <c r="F34" s="14"/>
      <c r="G34" s="14"/>
      <c r="H34" s="14"/>
      <c r="I34" s="14"/>
      <c r="J34" s="14"/>
      <c r="K34" s="14"/>
      <c r="L34" s="13"/>
      <c r="M34" s="13"/>
      <c r="N34" s="13"/>
      <c r="O34" s="10"/>
      <c r="P34" s="10"/>
    </row>
    <row r="35" spans="2:16" hidden="1" x14ac:dyDescent="0.3"/>
    <row r="40" spans="2:16" x14ac:dyDescent="0.3">
      <c r="C40" s="368"/>
      <c r="D40" s="368"/>
      <c r="E40" s="368"/>
      <c r="F40" s="368"/>
    </row>
  </sheetData>
  <mergeCells count="8">
    <mergeCell ref="A1:G1"/>
    <mergeCell ref="C40:F40"/>
    <mergeCell ref="B7:C7"/>
    <mergeCell ref="A2:G2"/>
    <mergeCell ref="A3:G3"/>
    <mergeCell ref="A4:G4"/>
    <mergeCell ref="A5:G5"/>
    <mergeCell ref="B6:G6"/>
  </mergeCells>
  <pageMargins left="0.7" right="0.7" top="1.1499999999999999" bottom="0.75" header="0.56999999999999995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workbookViewId="0">
      <selection activeCell="J6" sqref="J6"/>
    </sheetView>
  </sheetViews>
  <sheetFormatPr baseColWidth="10" defaultColWidth="10.88671875" defaultRowHeight="13.8" x14ac:dyDescent="0.25"/>
  <cols>
    <col min="1" max="1" width="4.88671875" style="245" customWidth="1"/>
    <col min="2" max="2" width="26.5546875" style="245" customWidth="1"/>
    <col min="3" max="3" width="13" style="245" customWidth="1"/>
    <col min="4" max="4" width="14" style="245" customWidth="1"/>
    <col min="5" max="5" width="2.44140625" style="245" customWidth="1"/>
    <col min="6" max="6" width="11.44140625" style="245" customWidth="1"/>
    <col min="7" max="7" width="12.109375" style="245" customWidth="1"/>
    <col min="8" max="16384" width="10.88671875" style="245"/>
  </cols>
  <sheetData>
    <row r="2" spans="2:8" x14ac:dyDescent="0.25">
      <c r="B2" s="373" t="s">
        <v>374</v>
      </c>
      <c r="C2" s="373"/>
      <c r="D2" s="373"/>
      <c r="E2" s="373"/>
      <c r="F2" s="373"/>
      <c r="G2" s="373"/>
      <c r="H2" s="373"/>
    </row>
    <row r="3" spans="2:8" ht="15.6" x14ac:dyDescent="0.25">
      <c r="B3" s="377" t="s">
        <v>359</v>
      </c>
      <c r="C3" s="377"/>
      <c r="D3" s="377"/>
      <c r="E3" s="377"/>
      <c r="F3" s="377"/>
      <c r="G3" s="377"/>
      <c r="H3" s="244"/>
    </row>
    <row r="4" spans="2:8" ht="15.6" x14ac:dyDescent="0.25">
      <c r="B4" s="377" t="s">
        <v>131</v>
      </c>
      <c r="C4" s="377"/>
      <c r="D4" s="377"/>
      <c r="E4" s="377"/>
      <c r="F4" s="377"/>
      <c r="G4" s="377"/>
      <c r="H4" s="244"/>
    </row>
    <row r="7" spans="2:8" x14ac:dyDescent="0.25">
      <c r="C7" s="378">
        <v>2021</v>
      </c>
      <c r="D7" s="378"/>
      <c r="F7" s="378">
        <v>2020</v>
      </c>
      <c r="G7" s="378"/>
    </row>
    <row r="8" spans="2:8" x14ac:dyDescent="0.25">
      <c r="B8" s="246" t="s">
        <v>360</v>
      </c>
      <c r="C8" s="247" t="s">
        <v>361</v>
      </c>
      <c r="D8" s="247" t="s">
        <v>362</v>
      </c>
      <c r="E8" s="248"/>
      <c r="F8" s="247" t="s">
        <v>361</v>
      </c>
      <c r="G8" s="247" t="s">
        <v>362</v>
      </c>
    </row>
    <row r="9" spans="2:8" x14ac:dyDescent="0.25">
      <c r="B9" s="245" t="s">
        <v>360</v>
      </c>
      <c r="C9" s="248">
        <v>5878076</v>
      </c>
      <c r="D9" s="248"/>
      <c r="E9" s="248"/>
      <c r="F9" s="248">
        <v>5389061.1200000001</v>
      </c>
      <c r="G9" s="248"/>
    </row>
    <row r="10" spans="2:8" x14ac:dyDescent="0.25">
      <c r="B10" s="245" t="s">
        <v>360</v>
      </c>
      <c r="C10" s="248">
        <v>0</v>
      </c>
      <c r="D10" s="248"/>
      <c r="E10" s="248"/>
      <c r="F10" s="248">
        <v>0</v>
      </c>
      <c r="G10" s="248"/>
    </row>
    <row r="11" spans="2:8" x14ac:dyDescent="0.25">
      <c r="B11" s="245" t="s">
        <v>363</v>
      </c>
      <c r="C11" s="248"/>
      <c r="D11" s="248">
        <v>5878076</v>
      </c>
      <c r="E11" s="248"/>
      <c r="F11" s="248"/>
      <c r="G11" s="248">
        <v>5389061.1200000001</v>
      </c>
    </row>
    <row r="12" spans="2:8" ht="14.4" thickBot="1" x14ac:dyDescent="0.3">
      <c r="C12" s="249">
        <f>SUM(C9:C11)</f>
        <v>5878076</v>
      </c>
      <c r="D12" s="249">
        <f>SUM(D11)</f>
        <v>5878076</v>
      </c>
      <c r="E12" s="248"/>
      <c r="F12" s="249">
        <f>SUM(F9:F11)</f>
        <v>5389061.1200000001</v>
      </c>
      <c r="G12" s="249">
        <f>SUM(G11)</f>
        <v>5389061.1200000001</v>
      </c>
    </row>
    <row r="13" spans="2:8" ht="14.4" thickTop="1" x14ac:dyDescent="0.25">
      <c r="C13" s="248"/>
      <c r="D13" s="248"/>
      <c r="E13" s="248"/>
      <c r="F13" s="248"/>
      <c r="G13" s="248"/>
    </row>
    <row r="14" spans="2:8" x14ac:dyDescent="0.25">
      <c r="B14" s="246" t="s">
        <v>364</v>
      </c>
      <c r="C14" s="248"/>
      <c r="D14" s="248"/>
      <c r="E14" s="248"/>
      <c r="F14" s="248"/>
      <c r="G14" s="248"/>
    </row>
    <row r="15" spans="2:8" x14ac:dyDescent="0.25">
      <c r="B15" s="245" t="s">
        <v>364</v>
      </c>
      <c r="C15" s="327">
        <v>1278726.4099999999</v>
      </c>
      <c r="D15" s="327"/>
      <c r="E15" s="248"/>
      <c r="F15" s="327">
        <v>506738.46</v>
      </c>
      <c r="G15" s="327"/>
    </row>
    <row r="16" spans="2:8" x14ac:dyDescent="0.25">
      <c r="B16" s="245" t="s">
        <v>365</v>
      </c>
      <c r="C16" s="327"/>
      <c r="D16" s="327">
        <v>1278726</v>
      </c>
      <c r="E16" s="248"/>
      <c r="F16" s="327"/>
      <c r="G16" s="327">
        <v>506738.46</v>
      </c>
    </row>
    <row r="17" spans="2:7" s="12" customFormat="1" x14ac:dyDescent="0.25">
      <c r="C17" s="326"/>
      <c r="D17" s="326"/>
      <c r="E17" s="248"/>
      <c r="F17" s="326"/>
      <c r="G17" s="326"/>
    </row>
    <row r="18" spans="2:7" s="315" customFormat="1" x14ac:dyDescent="0.25">
      <c r="B18" s="314" t="s">
        <v>38</v>
      </c>
      <c r="C18" s="248"/>
      <c r="D18" s="248"/>
      <c r="E18" s="248"/>
      <c r="F18" s="248"/>
      <c r="G18" s="248"/>
    </row>
    <row r="19" spans="2:7" x14ac:dyDescent="0.25">
      <c r="B19" s="245" t="s">
        <v>363</v>
      </c>
      <c r="C19" s="248">
        <v>5026035</v>
      </c>
      <c r="D19" s="248"/>
      <c r="E19" s="248"/>
      <c r="F19" s="248">
        <v>3901368</v>
      </c>
      <c r="G19" s="248"/>
    </row>
    <row r="20" spans="2:7" x14ac:dyDescent="0.25">
      <c r="B20" s="245" t="s">
        <v>363</v>
      </c>
      <c r="C20" s="248">
        <v>485915</v>
      </c>
      <c r="D20" s="248"/>
      <c r="E20" s="248"/>
      <c r="F20" s="248">
        <v>485915</v>
      </c>
      <c r="G20" s="248"/>
    </row>
    <row r="21" spans="2:7" x14ac:dyDescent="0.25">
      <c r="B21" s="245" t="s">
        <v>366</v>
      </c>
      <c r="C21" s="248">
        <v>0</v>
      </c>
      <c r="D21" s="248"/>
      <c r="E21" s="248"/>
      <c r="F21" s="248"/>
      <c r="G21" s="248"/>
    </row>
    <row r="22" spans="2:7" x14ac:dyDescent="0.25">
      <c r="B22" s="245" t="s">
        <v>367</v>
      </c>
      <c r="C22" s="248"/>
      <c r="D22" s="248">
        <v>5026035</v>
      </c>
      <c r="E22" s="248"/>
      <c r="F22" s="248"/>
      <c r="G22" s="248">
        <v>3901368</v>
      </c>
    </row>
    <row r="23" spans="2:7" x14ac:dyDescent="0.25">
      <c r="B23" s="245" t="s">
        <v>367</v>
      </c>
      <c r="C23" s="248"/>
      <c r="D23" s="248">
        <v>485915</v>
      </c>
      <c r="E23" s="248"/>
      <c r="F23" s="248"/>
      <c r="G23" s="248">
        <v>485915</v>
      </c>
    </row>
    <row r="24" spans="2:7" ht="14.4" thickBot="1" x14ac:dyDescent="0.3">
      <c r="C24" s="249">
        <f>SUM(C19:C23)</f>
        <v>5511950</v>
      </c>
      <c r="D24" s="249">
        <f>SUM(D22:D23)</f>
        <v>5511950</v>
      </c>
      <c r="E24" s="248"/>
      <c r="F24" s="249">
        <f>SUM(F19:F23)</f>
        <v>4387283</v>
      </c>
      <c r="G24" s="249">
        <f>SUM(G22:G23)</f>
        <v>4387283</v>
      </c>
    </row>
    <row r="25" spans="2:7" ht="14.4" thickTop="1" x14ac:dyDescent="0.25">
      <c r="C25" s="248"/>
      <c r="D25" s="248"/>
      <c r="E25" s="248"/>
      <c r="F25" s="248"/>
      <c r="G25" s="248"/>
    </row>
    <row r="26" spans="2:7" hidden="1" x14ac:dyDescent="0.25">
      <c r="B26" s="250" t="s">
        <v>38</v>
      </c>
      <c r="C26" s="248"/>
      <c r="D26" s="248"/>
      <c r="E26" s="248"/>
      <c r="F26" s="248"/>
      <c r="G26" s="248"/>
    </row>
    <row r="27" spans="2:7" hidden="1" x14ac:dyDescent="0.25">
      <c r="B27" s="245" t="s">
        <v>365</v>
      </c>
      <c r="C27" s="248">
        <v>2141793</v>
      </c>
      <c r="D27" s="248"/>
      <c r="E27" s="248"/>
      <c r="F27" s="248">
        <v>2300510</v>
      </c>
      <c r="G27" s="248"/>
    </row>
    <row r="28" spans="2:7" hidden="1" x14ac:dyDescent="0.25">
      <c r="B28" s="245" t="s">
        <v>366</v>
      </c>
      <c r="C28" s="248">
        <v>3335319</v>
      </c>
      <c r="D28" s="248"/>
      <c r="E28" s="248"/>
      <c r="F28" s="248">
        <v>2115664</v>
      </c>
      <c r="G28" s="248"/>
    </row>
    <row r="29" spans="2:7" hidden="1" x14ac:dyDescent="0.25">
      <c r="B29" s="245" t="s">
        <v>368</v>
      </c>
      <c r="C29" s="248"/>
      <c r="D29" s="251">
        <v>5477112</v>
      </c>
      <c r="E29" s="248"/>
      <c r="F29" s="248"/>
      <c r="G29" s="248">
        <v>4416174</v>
      </c>
    </row>
    <row r="30" spans="2:7" ht="14.4" hidden="1" thickBot="1" x14ac:dyDescent="0.3">
      <c r="C30" s="249">
        <v>5477112</v>
      </c>
      <c r="D30" s="249">
        <v>5477112</v>
      </c>
      <c r="E30" s="248"/>
      <c r="F30" s="249">
        <v>4416174</v>
      </c>
      <c r="G30" s="249">
        <v>4416174</v>
      </c>
    </row>
    <row r="31" spans="2:7" hidden="1" x14ac:dyDescent="0.25">
      <c r="E31" s="248"/>
      <c r="F31" s="248"/>
      <c r="G31" s="248"/>
    </row>
    <row r="32" spans="2:7" hidden="1" x14ac:dyDescent="0.25">
      <c r="E32" s="248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3"/>
  <sheetViews>
    <sheetView tabSelected="1" showWhiteSpace="0" view="pageBreakPreview" zoomScale="96" zoomScaleNormal="96" zoomScaleSheetLayoutView="96" zoomScalePageLayoutView="73" workbookViewId="0">
      <selection activeCell="A175" sqref="A175:XFD176"/>
    </sheetView>
  </sheetViews>
  <sheetFormatPr baseColWidth="10" defaultColWidth="11.6640625" defaultRowHeight="21" x14ac:dyDescent="0.4"/>
  <cols>
    <col min="1" max="1" width="12.5546875" style="35" customWidth="1"/>
    <col min="2" max="2" width="10.109375" style="35" customWidth="1"/>
    <col min="3" max="3" width="29.88671875" style="35" customWidth="1"/>
    <col min="4" max="4" width="24.88671875" style="35" customWidth="1"/>
    <col min="5" max="5" width="8.44140625" style="35" customWidth="1"/>
    <col min="6" max="6" width="25.88671875" style="35" customWidth="1"/>
    <col min="7" max="7" width="27.6640625" style="36" customWidth="1"/>
    <col min="8" max="8" width="2.109375" style="37" customWidth="1"/>
    <col min="9" max="9" width="33.6640625" style="36" customWidth="1"/>
    <col min="10" max="10" width="16.88671875" style="35" customWidth="1"/>
    <col min="11" max="11" width="25.5546875" style="87" bestFit="1" customWidth="1"/>
    <col min="12" max="33" width="11.6640625" style="38"/>
    <col min="34" max="16384" width="11.6640625" style="35"/>
  </cols>
  <sheetData>
    <row r="1" spans="1:8" x14ac:dyDescent="0.4">
      <c r="D1" s="390" t="s">
        <v>226</v>
      </c>
      <c r="E1" s="390"/>
      <c r="F1" s="390"/>
      <c r="G1" s="390"/>
    </row>
    <row r="2" spans="1:8" x14ac:dyDescent="0.4">
      <c r="D2" s="390" t="s">
        <v>227</v>
      </c>
      <c r="E2" s="390"/>
      <c r="F2" s="390"/>
      <c r="G2" s="390"/>
      <c r="H2" s="208"/>
    </row>
    <row r="3" spans="1:8" x14ac:dyDescent="0.4">
      <c r="D3" s="390" t="s">
        <v>228</v>
      </c>
      <c r="E3" s="390"/>
      <c r="F3" s="390"/>
      <c r="G3" s="390"/>
      <c r="H3" s="208"/>
    </row>
    <row r="4" spans="1:8" x14ac:dyDescent="0.4">
      <c r="A4" s="204"/>
    </row>
    <row r="5" spans="1:8" x14ac:dyDescent="0.4">
      <c r="A5" s="205" t="s">
        <v>229</v>
      </c>
    </row>
    <row r="6" spans="1:8" x14ac:dyDescent="0.4">
      <c r="A6" s="205"/>
    </row>
    <row r="7" spans="1:8" x14ac:dyDescent="0.4">
      <c r="A7" s="206" t="s">
        <v>230</v>
      </c>
      <c r="B7" s="206"/>
      <c r="C7" s="206"/>
      <c r="D7" s="206"/>
      <c r="E7" s="206"/>
      <c r="F7" s="206"/>
      <c r="G7" s="206"/>
    </row>
    <row r="8" spans="1:8" x14ac:dyDescent="0.4">
      <c r="A8" s="204" t="s">
        <v>233</v>
      </c>
      <c r="B8" s="204"/>
      <c r="C8" s="204"/>
      <c r="D8" s="204"/>
      <c r="E8" s="204"/>
      <c r="F8" s="204"/>
      <c r="G8" s="204"/>
    </row>
    <row r="9" spans="1:8" x14ac:dyDescent="0.4">
      <c r="A9" s="204" t="s">
        <v>234</v>
      </c>
      <c r="B9" s="204"/>
      <c r="C9" s="204"/>
      <c r="D9" s="204"/>
      <c r="E9" s="204"/>
      <c r="F9" s="204"/>
      <c r="G9" s="204"/>
    </row>
    <row r="10" spans="1:8" x14ac:dyDescent="0.4">
      <c r="A10" s="391" t="s">
        <v>235</v>
      </c>
      <c r="B10" s="391"/>
      <c r="C10" s="391"/>
      <c r="D10" s="391"/>
      <c r="E10" s="391"/>
      <c r="F10" s="391"/>
      <c r="G10" s="391"/>
    </row>
    <row r="11" spans="1:8" x14ac:dyDescent="0.4">
      <c r="A11" s="207"/>
      <c r="B11" s="207"/>
      <c r="C11" s="207"/>
      <c r="D11" s="207"/>
      <c r="E11" s="207"/>
      <c r="F11" s="207"/>
      <c r="G11" s="207"/>
    </row>
    <row r="12" spans="1:8" x14ac:dyDescent="0.4">
      <c r="A12" s="391" t="s">
        <v>231</v>
      </c>
      <c r="B12" s="391"/>
      <c r="C12" s="391"/>
      <c r="D12" s="391"/>
      <c r="E12" s="391"/>
      <c r="F12" s="391"/>
      <c r="G12" s="391"/>
    </row>
    <row r="13" spans="1:8" x14ac:dyDescent="0.4">
      <c r="A13" s="204" t="s">
        <v>293</v>
      </c>
      <c r="B13" s="204"/>
      <c r="C13" s="204"/>
      <c r="D13" s="204"/>
      <c r="E13" s="204"/>
      <c r="F13" s="204"/>
      <c r="G13" s="204"/>
    </row>
    <row r="14" spans="1:8" x14ac:dyDescent="0.4">
      <c r="A14" s="204" t="s">
        <v>412</v>
      </c>
      <c r="B14" s="204"/>
      <c r="C14" s="204"/>
      <c r="D14" s="204"/>
      <c r="E14" s="204"/>
      <c r="F14" s="204"/>
      <c r="G14" s="204"/>
    </row>
    <row r="15" spans="1:8" x14ac:dyDescent="0.4">
      <c r="A15" s="204" t="s">
        <v>232</v>
      </c>
      <c r="B15" s="204"/>
      <c r="C15" s="204"/>
      <c r="D15" s="204"/>
      <c r="E15" s="204"/>
      <c r="F15" s="204"/>
      <c r="G15" s="204"/>
    </row>
    <row r="16" spans="1:8" x14ac:dyDescent="0.4">
      <c r="A16" s="204" t="s">
        <v>236</v>
      </c>
      <c r="B16" s="204"/>
      <c r="C16" s="204"/>
      <c r="D16" s="204"/>
      <c r="E16" s="204"/>
      <c r="F16" s="204"/>
    </row>
    <row r="17" spans="1:9" x14ac:dyDescent="0.4">
      <c r="A17" s="391" t="s">
        <v>237</v>
      </c>
      <c r="B17" s="391"/>
      <c r="C17" s="391"/>
      <c r="D17" s="391"/>
      <c r="E17" s="391"/>
      <c r="F17" s="391"/>
      <c r="G17" s="391"/>
      <c r="H17" s="391"/>
      <c r="I17" s="391"/>
    </row>
    <row r="18" spans="1:9" x14ac:dyDescent="0.4">
      <c r="A18" s="207"/>
      <c r="B18" s="207"/>
      <c r="C18" s="207"/>
      <c r="D18" s="207"/>
      <c r="E18" s="207"/>
      <c r="F18" s="207"/>
      <c r="G18" s="207"/>
      <c r="H18" s="207"/>
      <c r="I18" s="207"/>
    </row>
    <row r="19" spans="1:9" x14ac:dyDescent="0.4">
      <c r="A19" s="204" t="s">
        <v>238</v>
      </c>
      <c r="B19" s="204"/>
      <c r="C19" s="204"/>
      <c r="D19" s="204"/>
      <c r="E19" s="204"/>
      <c r="F19" s="204"/>
    </row>
    <row r="20" spans="1:9" x14ac:dyDescent="0.4">
      <c r="A20" s="204" t="s">
        <v>240</v>
      </c>
      <c r="B20" s="204"/>
      <c r="C20" s="204"/>
      <c r="D20" s="204"/>
      <c r="E20" s="204"/>
      <c r="F20" s="204"/>
    </row>
    <row r="21" spans="1:9" x14ac:dyDescent="0.4">
      <c r="A21" s="204" t="s">
        <v>239</v>
      </c>
      <c r="B21" s="204"/>
      <c r="C21" s="204"/>
      <c r="D21" s="204"/>
      <c r="E21" s="204"/>
      <c r="F21" s="204"/>
    </row>
    <row r="23" spans="1:9" x14ac:dyDescent="0.4">
      <c r="A23" s="206" t="s">
        <v>241</v>
      </c>
      <c r="B23" s="206"/>
      <c r="C23" s="206"/>
      <c r="D23" s="206"/>
    </row>
    <row r="25" spans="1:9" x14ac:dyDescent="0.4">
      <c r="A25" s="204" t="s">
        <v>242</v>
      </c>
      <c r="B25" s="204"/>
      <c r="C25" s="204"/>
      <c r="D25" s="204"/>
      <c r="E25" s="204"/>
      <c r="F25" s="204"/>
    </row>
    <row r="26" spans="1:9" x14ac:dyDescent="0.4">
      <c r="A26" s="204"/>
      <c r="B26" s="204"/>
      <c r="C26" s="204"/>
      <c r="D26" s="204"/>
      <c r="E26" s="204"/>
      <c r="F26" s="204"/>
    </row>
    <row r="27" spans="1:9" x14ac:dyDescent="0.4">
      <c r="A27" s="210" t="s">
        <v>243</v>
      </c>
      <c r="B27" s="210"/>
      <c r="C27" s="209"/>
      <c r="D27" s="392" t="s">
        <v>244</v>
      </c>
      <c r="E27" s="392"/>
      <c r="F27" s="209"/>
    </row>
    <row r="28" spans="1:9" x14ac:dyDescent="0.4">
      <c r="A28" s="392" t="s">
        <v>245</v>
      </c>
      <c r="B28" s="392"/>
      <c r="C28" s="392"/>
      <c r="D28" s="392" t="s">
        <v>246</v>
      </c>
      <c r="E28" s="392"/>
      <c r="F28" s="209"/>
    </row>
    <row r="29" spans="1:9" x14ac:dyDescent="0.4">
      <c r="A29" s="210" t="s">
        <v>247</v>
      </c>
      <c r="B29" s="210"/>
      <c r="C29" s="209"/>
      <c r="D29" s="210" t="s">
        <v>248</v>
      </c>
      <c r="E29" s="210"/>
      <c r="F29" s="209"/>
    </row>
    <row r="30" spans="1:9" x14ac:dyDescent="0.4">
      <c r="A30" s="210" t="s">
        <v>249</v>
      </c>
      <c r="B30" s="210"/>
      <c r="C30" s="209"/>
      <c r="D30" s="392" t="s">
        <v>250</v>
      </c>
      <c r="E30" s="392"/>
      <c r="F30" s="209"/>
    </row>
    <row r="32" spans="1:9" x14ac:dyDescent="0.4">
      <c r="A32" s="206" t="s">
        <v>251</v>
      </c>
      <c r="B32" s="206"/>
      <c r="C32" s="206"/>
      <c r="D32" s="206"/>
    </row>
    <row r="34" spans="1:33" x14ac:dyDescent="0.4">
      <c r="A34" s="204" t="s">
        <v>252</v>
      </c>
      <c r="B34" s="204"/>
      <c r="C34" s="204"/>
      <c r="D34" s="204"/>
      <c r="E34" s="204"/>
      <c r="F34" s="204"/>
    </row>
    <row r="35" spans="1:33" x14ac:dyDescent="0.4">
      <c r="A35" s="204" t="s">
        <v>253</v>
      </c>
      <c r="B35" s="204"/>
      <c r="C35" s="204"/>
      <c r="D35" s="204"/>
      <c r="E35" s="204"/>
      <c r="F35" s="204"/>
    </row>
    <row r="36" spans="1:33" x14ac:dyDescent="0.4">
      <c r="A36" s="35" t="s">
        <v>254</v>
      </c>
    </row>
    <row r="38" spans="1:33" x14ac:dyDescent="0.4">
      <c r="A38" s="204" t="s">
        <v>255</v>
      </c>
      <c r="B38" s="204"/>
      <c r="C38" s="204"/>
      <c r="D38" s="204"/>
      <c r="E38" s="204"/>
      <c r="F38" s="204"/>
    </row>
    <row r="39" spans="1:33" x14ac:dyDescent="0.4">
      <c r="A39" s="35" t="s">
        <v>256</v>
      </c>
    </row>
    <row r="40" spans="1:33" x14ac:dyDescent="0.4">
      <c r="A40" s="35" t="s">
        <v>257</v>
      </c>
    </row>
    <row r="42" spans="1:33" x14ac:dyDescent="0.4">
      <c r="A42" s="35" t="s">
        <v>258</v>
      </c>
    </row>
    <row r="44" spans="1:33" x14ac:dyDescent="0.4">
      <c r="A44" s="35" t="s">
        <v>259</v>
      </c>
    </row>
    <row r="45" spans="1:33" x14ac:dyDescent="0.4">
      <c r="A45" s="35" t="s">
        <v>260</v>
      </c>
    </row>
    <row r="47" spans="1:33" s="65" customFormat="1" x14ac:dyDescent="0.4">
      <c r="A47" s="65" t="s">
        <v>261</v>
      </c>
      <c r="G47" s="211"/>
      <c r="H47" s="212"/>
      <c r="I47" s="211"/>
      <c r="K47" s="213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</row>
    <row r="48" spans="1:33" x14ac:dyDescent="0.4">
      <c r="A48" s="202"/>
    </row>
    <row r="49" spans="1:10" x14ac:dyDescent="0.4">
      <c r="A49" s="35" t="s">
        <v>262</v>
      </c>
    </row>
    <row r="50" spans="1:10" x14ac:dyDescent="0.4">
      <c r="A50" s="202"/>
    </row>
    <row r="51" spans="1:10" x14ac:dyDescent="0.4">
      <c r="A51" s="65" t="s">
        <v>263</v>
      </c>
      <c r="B51" s="65"/>
      <c r="C51" s="65"/>
      <c r="D51" s="65"/>
    </row>
    <row r="52" spans="1:10" x14ac:dyDescent="0.4">
      <c r="A52" s="202"/>
    </row>
    <row r="53" spans="1:10" x14ac:dyDescent="0.4">
      <c r="A53" s="35" t="s">
        <v>264</v>
      </c>
    </row>
    <row r="54" spans="1:10" x14ac:dyDescent="0.4">
      <c r="A54" s="203"/>
    </row>
    <row r="55" spans="1:10" x14ac:dyDescent="0.4">
      <c r="A55" s="65" t="s">
        <v>265</v>
      </c>
      <c r="B55" s="65"/>
      <c r="C55" s="65"/>
      <c r="D55" s="65"/>
    </row>
    <row r="56" spans="1:10" x14ac:dyDescent="0.4">
      <c r="A56" s="202"/>
    </row>
    <row r="57" spans="1:10" x14ac:dyDescent="0.4">
      <c r="A57" s="35" t="s">
        <v>266</v>
      </c>
    </row>
    <row r="58" spans="1:10" x14ac:dyDescent="0.4">
      <c r="A58" s="202"/>
    </row>
    <row r="59" spans="1:10" x14ac:dyDescent="0.4">
      <c r="A59" s="65" t="s">
        <v>267</v>
      </c>
      <c r="B59" s="65"/>
      <c r="C59" s="65"/>
      <c r="D59" s="65"/>
    </row>
    <row r="60" spans="1:10" x14ac:dyDescent="0.4">
      <c r="A60" s="65" t="s">
        <v>268</v>
      </c>
      <c r="B60" s="65"/>
      <c r="C60" s="65"/>
      <c r="D60" s="65"/>
    </row>
    <row r="61" spans="1:10" x14ac:dyDescent="0.4">
      <c r="A61" s="35" t="s">
        <v>269</v>
      </c>
    </row>
    <row r="62" spans="1:10" x14ac:dyDescent="0.4">
      <c r="A62" s="39" t="s">
        <v>270</v>
      </c>
      <c r="B62" s="39"/>
      <c r="C62" s="39"/>
      <c r="D62" s="39"/>
      <c r="E62" s="39"/>
      <c r="F62" s="39"/>
      <c r="G62" s="40"/>
      <c r="H62" s="41"/>
      <c r="I62" s="40"/>
      <c r="J62" s="39"/>
    </row>
    <row r="63" spans="1:10" x14ac:dyDescent="0.4">
      <c r="A63" s="65" t="s">
        <v>271</v>
      </c>
      <c r="B63" s="39"/>
      <c r="C63" s="39"/>
      <c r="D63" s="39"/>
      <c r="E63" s="39"/>
      <c r="F63" s="39"/>
      <c r="G63" s="40"/>
      <c r="H63" s="41"/>
      <c r="I63" s="40"/>
      <c r="J63" s="39"/>
    </row>
    <row r="64" spans="1:10" x14ac:dyDescent="0.4">
      <c r="A64" s="35" t="s">
        <v>272</v>
      </c>
    </row>
    <row r="65" spans="1:10" x14ac:dyDescent="0.4">
      <c r="A65" s="39"/>
      <c r="B65" s="39"/>
      <c r="C65" s="39"/>
      <c r="D65" s="39"/>
      <c r="E65" s="39"/>
      <c r="F65" s="39"/>
      <c r="G65" s="40"/>
      <c r="H65" s="41"/>
      <c r="I65" s="40"/>
      <c r="J65" s="39"/>
    </row>
    <row r="66" spans="1:10" x14ac:dyDescent="0.4">
      <c r="A66" s="39"/>
      <c r="B66" s="39"/>
      <c r="C66" s="39"/>
      <c r="D66" s="39"/>
      <c r="E66" s="39"/>
      <c r="F66" s="39"/>
      <c r="G66" s="40"/>
      <c r="H66" s="41"/>
      <c r="I66" s="40"/>
      <c r="J66" s="39"/>
    </row>
    <row r="67" spans="1:10" x14ac:dyDescent="0.4">
      <c r="A67" s="39"/>
      <c r="B67" s="39"/>
      <c r="C67" s="39"/>
      <c r="D67" s="39"/>
      <c r="E67" s="39"/>
      <c r="F67" s="39"/>
      <c r="G67" s="40"/>
      <c r="H67" s="41"/>
      <c r="I67" s="40"/>
      <c r="J67" s="39"/>
    </row>
    <row r="68" spans="1:10" x14ac:dyDescent="0.4">
      <c r="A68" s="39"/>
      <c r="B68" s="39"/>
      <c r="C68" s="39"/>
      <c r="D68" s="39"/>
      <c r="E68" s="39"/>
      <c r="F68" s="39"/>
      <c r="G68" s="40"/>
      <c r="H68" s="41"/>
      <c r="I68" s="40"/>
      <c r="J68" s="39"/>
    </row>
    <row r="69" spans="1:10" x14ac:dyDescent="0.4">
      <c r="A69" s="65" t="s">
        <v>273</v>
      </c>
      <c r="B69" s="65"/>
      <c r="C69" s="65"/>
      <c r="D69" s="65"/>
    </row>
    <row r="70" spans="1:10" x14ac:dyDescent="0.4">
      <c r="A70" s="35" t="s">
        <v>274</v>
      </c>
    </row>
    <row r="72" spans="1:10" x14ac:dyDescent="0.4">
      <c r="A72" s="65" t="s">
        <v>275</v>
      </c>
      <c r="B72" s="65"/>
      <c r="C72" s="65"/>
      <c r="D72" s="65"/>
    </row>
    <row r="73" spans="1:10" x14ac:dyDescent="0.4">
      <c r="A73" s="65" t="s">
        <v>276</v>
      </c>
      <c r="B73" s="65"/>
      <c r="C73" s="65"/>
      <c r="D73" s="65"/>
    </row>
    <row r="74" spans="1:10" x14ac:dyDescent="0.4">
      <c r="A74" s="35" t="s">
        <v>277</v>
      </c>
      <c r="G74" s="35"/>
      <c r="H74" s="35"/>
      <c r="I74" s="35"/>
      <c r="J74" s="39"/>
    </row>
    <row r="75" spans="1:10" x14ac:dyDescent="0.4">
      <c r="A75" s="35" t="s">
        <v>278</v>
      </c>
      <c r="G75" s="35"/>
      <c r="H75" s="35"/>
      <c r="I75" s="35"/>
      <c r="J75" s="39"/>
    </row>
    <row r="76" spans="1:10" x14ac:dyDescent="0.4">
      <c r="A76" s="39"/>
      <c r="B76" s="39"/>
      <c r="C76" s="39"/>
      <c r="D76" s="39"/>
      <c r="E76" s="39"/>
      <c r="F76" s="39"/>
      <c r="G76" s="40"/>
      <c r="H76" s="41"/>
      <c r="I76" s="40"/>
      <c r="J76" s="39"/>
    </row>
    <row r="77" spans="1:10" x14ac:dyDescent="0.4">
      <c r="A77" s="65" t="s">
        <v>279</v>
      </c>
      <c r="B77" s="65"/>
      <c r="C77" s="65"/>
      <c r="D77" s="65"/>
    </row>
    <row r="78" spans="1:10" x14ac:dyDescent="0.4">
      <c r="A78" s="35" t="s">
        <v>280</v>
      </c>
      <c r="G78" s="35"/>
      <c r="H78" s="35"/>
      <c r="I78" s="35"/>
      <c r="J78" s="39"/>
    </row>
    <row r="79" spans="1:10" x14ac:dyDescent="0.4">
      <c r="A79" s="203"/>
      <c r="B79" s="39"/>
      <c r="C79" s="39"/>
      <c r="D79" s="39"/>
      <c r="E79" s="39"/>
      <c r="F79" s="39"/>
      <c r="G79" s="40"/>
      <c r="H79" s="41"/>
      <c r="I79" s="40"/>
      <c r="J79" s="39"/>
    </row>
    <row r="80" spans="1:10" x14ac:dyDescent="0.4">
      <c r="A80" s="65" t="s">
        <v>281</v>
      </c>
      <c r="B80" s="65"/>
      <c r="C80" s="65"/>
      <c r="D80" s="65"/>
    </row>
    <row r="81" spans="1:33" x14ac:dyDescent="0.4">
      <c r="A81" s="35" t="s">
        <v>282</v>
      </c>
      <c r="G81" s="35"/>
      <c r="H81" s="35"/>
      <c r="I81" s="35"/>
      <c r="J81" s="39"/>
    </row>
    <row r="82" spans="1:33" x14ac:dyDescent="0.4">
      <c r="A82" s="39"/>
      <c r="B82" s="39"/>
      <c r="C82" s="39"/>
      <c r="D82" s="39"/>
      <c r="E82" s="39"/>
      <c r="F82" s="39"/>
      <c r="G82" s="40"/>
      <c r="H82" s="41"/>
      <c r="I82" s="40"/>
      <c r="J82" s="39"/>
    </row>
    <row r="83" spans="1:33" x14ac:dyDescent="0.4">
      <c r="A83" s="65" t="s">
        <v>283</v>
      </c>
      <c r="B83" s="39"/>
      <c r="C83" s="39"/>
      <c r="D83" s="39"/>
      <c r="E83" s="39"/>
      <c r="F83" s="39"/>
      <c r="G83" s="40"/>
      <c r="H83" s="41"/>
      <c r="I83" s="40"/>
      <c r="J83" s="39"/>
    </row>
    <row r="84" spans="1:33" x14ac:dyDescent="0.4">
      <c r="A84" s="35" t="s">
        <v>336</v>
      </c>
      <c r="G84" s="35"/>
      <c r="H84" s="35"/>
      <c r="I84" s="35"/>
      <c r="J84" s="39"/>
    </row>
    <row r="85" spans="1:33" x14ac:dyDescent="0.4">
      <c r="A85" s="240"/>
      <c r="G85" s="35"/>
      <c r="H85" s="35"/>
      <c r="I85" s="35"/>
      <c r="J85" s="39"/>
    </row>
    <row r="86" spans="1:33" x14ac:dyDescent="0.4">
      <c r="A86" s="35" t="s">
        <v>337</v>
      </c>
      <c r="G86" s="35"/>
      <c r="H86" s="35"/>
      <c r="I86" s="35"/>
      <c r="J86" s="39"/>
    </row>
    <row r="87" spans="1:33" x14ac:dyDescent="0.4">
      <c r="A87" s="240"/>
      <c r="B87" s="39"/>
      <c r="C87" s="39"/>
      <c r="D87" s="39"/>
      <c r="E87" s="39"/>
      <c r="F87" s="39"/>
      <c r="G87" s="40"/>
      <c r="H87" s="41"/>
      <c r="I87" s="40"/>
      <c r="J87" s="39"/>
    </row>
    <row r="88" spans="1:33" x14ac:dyDescent="0.4">
      <c r="A88" s="35" t="s">
        <v>338</v>
      </c>
      <c r="G88" s="35"/>
      <c r="H88" s="35"/>
      <c r="I88" s="35"/>
      <c r="J88" s="39"/>
    </row>
    <row r="89" spans="1:33" x14ac:dyDescent="0.4">
      <c r="A89" s="240"/>
      <c r="B89" s="39"/>
      <c r="C89" s="39"/>
      <c r="D89" s="39"/>
      <c r="E89" s="39"/>
      <c r="F89" s="39"/>
      <c r="G89" s="40"/>
      <c r="H89" s="41"/>
      <c r="I89" s="40"/>
      <c r="J89" s="39"/>
    </row>
    <row r="90" spans="1:33" x14ac:dyDescent="0.4">
      <c r="A90" s="35" t="s">
        <v>339</v>
      </c>
      <c r="G90" s="35"/>
      <c r="H90" s="35"/>
      <c r="I90" s="35"/>
      <c r="J90" s="39"/>
    </row>
    <row r="91" spans="1:33" x14ac:dyDescent="0.4">
      <c r="A91" s="35" t="s">
        <v>340</v>
      </c>
      <c r="G91" s="35"/>
      <c r="H91" s="35"/>
      <c r="I91" s="35"/>
      <c r="J91" s="39"/>
    </row>
    <row r="92" spans="1:33" x14ac:dyDescent="0.4">
      <c r="A92" s="241"/>
      <c r="B92" s="241"/>
      <c r="C92" s="241"/>
      <c r="D92" s="241"/>
      <c r="E92" s="241"/>
      <c r="F92" s="241"/>
      <c r="G92" s="241"/>
      <c r="H92" s="41"/>
      <c r="I92" s="40"/>
      <c r="J92" s="39"/>
    </row>
    <row r="93" spans="1:33" x14ac:dyDescent="0.4">
      <c r="A93" s="241"/>
      <c r="B93" s="241"/>
      <c r="C93" s="241"/>
      <c r="D93" s="241"/>
      <c r="E93" s="241"/>
      <c r="F93" s="241"/>
      <c r="G93" s="241"/>
      <c r="H93" s="41"/>
      <c r="I93" s="40"/>
      <c r="J93" s="39"/>
    </row>
    <row r="94" spans="1:33" s="65" customFormat="1" x14ac:dyDescent="0.4">
      <c r="A94" s="65" t="s">
        <v>284</v>
      </c>
      <c r="J94" s="56"/>
      <c r="K94" s="213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</row>
    <row r="95" spans="1:33" x14ac:dyDescent="0.4">
      <c r="A95" s="202"/>
      <c r="G95" s="35"/>
      <c r="H95" s="35"/>
      <c r="I95" s="35"/>
      <c r="J95" s="39"/>
    </row>
    <row r="96" spans="1:33" x14ac:dyDescent="0.4">
      <c r="A96" s="35" t="s">
        <v>342</v>
      </c>
      <c r="G96" s="35"/>
      <c r="H96" s="35"/>
      <c r="I96" s="35"/>
      <c r="J96" s="39"/>
    </row>
    <row r="97" spans="1:33" x14ac:dyDescent="0.4">
      <c r="G97" s="35"/>
      <c r="H97" s="35"/>
      <c r="I97" s="35"/>
      <c r="J97" s="39"/>
    </row>
    <row r="98" spans="1:33" x14ac:dyDescent="0.4">
      <c r="A98" s="35" t="s">
        <v>343</v>
      </c>
      <c r="G98" s="35"/>
      <c r="H98" s="35"/>
      <c r="I98" s="35"/>
      <c r="J98" s="39"/>
    </row>
    <row r="99" spans="1:33" x14ac:dyDescent="0.4">
      <c r="G99" s="35"/>
      <c r="H99" s="35"/>
      <c r="I99" s="35"/>
      <c r="J99" s="39"/>
    </row>
    <row r="100" spans="1:33" x14ac:dyDescent="0.4">
      <c r="A100" s="35" t="s">
        <v>344</v>
      </c>
      <c r="G100" s="35"/>
      <c r="H100" s="35"/>
      <c r="I100" s="35"/>
      <c r="J100" s="39"/>
    </row>
    <row r="101" spans="1:33" x14ac:dyDescent="0.4">
      <c r="G101" s="35"/>
      <c r="H101" s="35"/>
      <c r="I101" s="35"/>
      <c r="J101" s="39"/>
    </row>
    <row r="102" spans="1:33" x14ac:dyDescent="0.4">
      <c r="A102" s="35" t="s">
        <v>345</v>
      </c>
      <c r="G102" s="35"/>
      <c r="H102" s="35"/>
      <c r="I102" s="35"/>
      <c r="J102" s="39"/>
    </row>
    <row r="103" spans="1:33" x14ac:dyDescent="0.4">
      <c r="G103" s="35"/>
      <c r="H103" s="35"/>
      <c r="I103" s="35"/>
      <c r="J103" s="39"/>
    </row>
    <row r="104" spans="1:33" x14ac:dyDescent="0.4">
      <c r="A104" s="35" t="s">
        <v>346</v>
      </c>
      <c r="G104" s="35"/>
      <c r="H104" s="35"/>
      <c r="I104" s="35"/>
      <c r="J104" s="39"/>
    </row>
    <row r="105" spans="1:33" x14ac:dyDescent="0.4">
      <c r="G105" s="35"/>
      <c r="H105" s="35"/>
      <c r="I105" s="35"/>
      <c r="J105" s="39"/>
    </row>
    <row r="106" spans="1:33" x14ac:dyDescent="0.4">
      <c r="A106" s="35" t="s">
        <v>347</v>
      </c>
      <c r="G106" s="35"/>
      <c r="H106" s="35"/>
      <c r="I106" s="35"/>
      <c r="J106" s="39"/>
    </row>
    <row r="107" spans="1:33" x14ac:dyDescent="0.4">
      <c r="A107" s="203"/>
      <c r="B107" s="39"/>
      <c r="C107" s="39"/>
      <c r="D107" s="39"/>
      <c r="E107" s="39"/>
      <c r="F107" s="39"/>
      <c r="G107" s="40"/>
      <c r="H107" s="41"/>
      <c r="I107" s="40"/>
      <c r="J107" s="39"/>
    </row>
    <row r="108" spans="1:33" s="65" customFormat="1" x14ac:dyDescent="0.4">
      <c r="A108" s="65" t="s">
        <v>341</v>
      </c>
      <c r="J108" s="56"/>
      <c r="K108" s="213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</row>
    <row r="109" spans="1:33" x14ac:dyDescent="0.4">
      <c r="A109" s="35" t="s">
        <v>285</v>
      </c>
      <c r="G109" s="35"/>
      <c r="H109" s="35"/>
      <c r="I109" s="35"/>
      <c r="J109" s="39"/>
    </row>
    <row r="110" spans="1:33" x14ac:dyDescent="0.4">
      <c r="A110" s="35" t="s">
        <v>286</v>
      </c>
      <c r="G110" s="35"/>
      <c r="H110" s="35"/>
      <c r="I110" s="35"/>
      <c r="J110" s="39"/>
    </row>
    <row r="111" spans="1:33" x14ac:dyDescent="0.4">
      <c r="A111" s="35" t="s">
        <v>287</v>
      </c>
      <c r="G111" s="35"/>
      <c r="H111" s="35"/>
      <c r="I111" s="35"/>
      <c r="J111" s="39"/>
    </row>
    <row r="112" spans="1:33" x14ac:dyDescent="0.4">
      <c r="A112" s="203"/>
      <c r="B112" s="39"/>
      <c r="C112" s="39"/>
      <c r="D112" s="39"/>
      <c r="E112" s="39"/>
      <c r="F112" s="39"/>
      <c r="G112" s="40"/>
      <c r="H112" s="41"/>
      <c r="I112" s="40"/>
      <c r="J112" s="39"/>
    </row>
    <row r="113" spans="1:33" s="65" customFormat="1" x14ac:dyDescent="0.4">
      <c r="A113" s="65" t="s">
        <v>348</v>
      </c>
      <c r="J113" s="56"/>
      <c r="K113" s="213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</row>
    <row r="114" spans="1:33" x14ac:dyDescent="0.4">
      <c r="A114" s="203"/>
      <c r="B114" s="39"/>
      <c r="C114" s="39"/>
      <c r="D114" s="39"/>
      <c r="E114" s="39"/>
      <c r="F114" s="39"/>
      <c r="G114" s="40"/>
      <c r="H114" s="41"/>
      <c r="I114" s="40"/>
      <c r="J114" s="39"/>
    </row>
    <row r="115" spans="1:33" x14ac:dyDescent="0.4">
      <c r="A115" s="35" t="s">
        <v>288</v>
      </c>
      <c r="G115" s="35"/>
      <c r="H115" s="35"/>
      <c r="I115" s="35"/>
      <c r="J115" s="39"/>
    </row>
    <row r="116" spans="1:33" x14ac:dyDescent="0.4">
      <c r="A116" s="35" t="s">
        <v>349</v>
      </c>
      <c r="G116" s="35"/>
      <c r="H116" s="35"/>
      <c r="I116" s="35"/>
      <c r="J116" s="39"/>
    </row>
    <row r="117" spans="1:33" s="65" customFormat="1" x14ac:dyDescent="0.4">
      <c r="A117" s="203"/>
      <c r="J117" s="56"/>
      <c r="K117" s="213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</row>
    <row r="118" spans="1:33" s="65" customFormat="1" x14ac:dyDescent="0.4">
      <c r="A118" s="65" t="s">
        <v>289</v>
      </c>
      <c r="J118" s="56"/>
      <c r="K118" s="213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</row>
    <row r="119" spans="1:33" x14ac:dyDescent="0.4">
      <c r="A119" s="35" t="s">
        <v>290</v>
      </c>
      <c r="G119" s="35"/>
      <c r="H119" s="35"/>
      <c r="I119" s="35"/>
      <c r="J119" s="39"/>
    </row>
    <row r="120" spans="1:33" x14ac:dyDescent="0.4">
      <c r="A120" s="35" t="s">
        <v>291</v>
      </c>
      <c r="G120" s="35"/>
      <c r="H120" s="35"/>
      <c r="I120" s="35"/>
      <c r="J120" s="39"/>
    </row>
    <row r="121" spans="1:33" x14ac:dyDescent="0.4">
      <c r="A121" s="39"/>
      <c r="B121" s="39"/>
      <c r="C121" s="39"/>
      <c r="D121" s="39"/>
      <c r="E121" s="39"/>
      <c r="F121" s="39"/>
      <c r="G121" s="40"/>
      <c r="H121" s="41"/>
      <c r="I121" s="40"/>
      <c r="J121" s="39"/>
    </row>
    <row r="122" spans="1:33" s="65" customFormat="1" x14ac:dyDescent="0.4">
      <c r="A122" s="65" t="s">
        <v>292</v>
      </c>
      <c r="J122" s="56"/>
      <c r="K122" s="213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</row>
    <row r="123" spans="1:33" x14ac:dyDescent="0.4">
      <c r="A123" s="35" t="s">
        <v>350</v>
      </c>
      <c r="G123" s="35"/>
      <c r="H123" s="35"/>
      <c r="I123" s="35"/>
      <c r="J123" s="39"/>
    </row>
    <row r="124" spans="1:33" x14ac:dyDescent="0.4">
      <c r="A124" s="35" t="s">
        <v>351</v>
      </c>
      <c r="G124" s="35"/>
      <c r="H124" s="35"/>
      <c r="I124" s="35"/>
      <c r="J124" s="39"/>
    </row>
    <row r="125" spans="1:33" x14ac:dyDescent="0.4">
      <c r="G125" s="35"/>
      <c r="H125" s="35"/>
      <c r="I125" s="35"/>
      <c r="J125" s="39"/>
    </row>
    <row r="126" spans="1:33" x14ac:dyDescent="0.4">
      <c r="G126" s="35"/>
      <c r="H126" s="35"/>
      <c r="I126" s="35"/>
      <c r="J126" s="39"/>
    </row>
    <row r="127" spans="1:33" x14ac:dyDescent="0.4">
      <c r="A127" s="39"/>
      <c r="B127" s="39"/>
      <c r="C127" s="39"/>
      <c r="D127" s="39"/>
      <c r="E127" s="39"/>
      <c r="F127" s="39"/>
      <c r="G127" s="40"/>
      <c r="H127" s="41"/>
      <c r="I127" s="40"/>
      <c r="J127" s="39"/>
    </row>
    <row r="128" spans="1:33" x14ac:dyDescent="0.4">
      <c r="A128" s="39"/>
      <c r="B128" s="39"/>
      <c r="C128" s="39"/>
      <c r="D128" s="39"/>
      <c r="E128" s="39"/>
      <c r="F128" s="39"/>
      <c r="G128" s="40"/>
      <c r="H128" s="41"/>
      <c r="I128" s="40"/>
      <c r="J128" s="39"/>
    </row>
    <row r="129" spans="1:12" x14ac:dyDescent="0.4">
      <c r="A129" s="39"/>
      <c r="B129" s="39"/>
      <c r="C129" s="39"/>
      <c r="D129" s="39"/>
      <c r="E129" s="39"/>
      <c r="F129" s="39"/>
      <c r="G129" s="40"/>
      <c r="H129" s="41"/>
      <c r="I129" s="40"/>
      <c r="J129" s="39"/>
    </row>
    <row r="130" spans="1:12" x14ac:dyDescent="0.4">
      <c r="A130" s="39"/>
      <c r="B130" s="39"/>
      <c r="C130" s="39"/>
      <c r="D130" s="39"/>
      <c r="E130" s="39"/>
      <c r="F130" s="39"/>
      <c r="G130" s="40"/>
      <c r="H130" s="41"/>
      <c r="I130" s="40"/>
      <c r="J130" s="39"/>
    </row>
    <row r="131" spans="1:12" x14ac:dyDescent="0.4">
      <c r="A131" s="39"/>
      <c r="B131" s="39"/>
      <c r="C131" s="39"/>
      <c r="D131" s="39"/>
      <c r="E131" s="39"/>
      <c r="F131" s="39"/>
      <c r="G131" s="40"/>
      <c r="H131" s="41"/>
      <c r="I131" s="40"/>
      <c r="J131" s="39"/>
    </row>
    <row r="132" spans="1:12" x14ac:dyDescent="0.4">
      <c r="A132" s="39"/>
      <c r="B132" s="39"/>
      <c r="C132" s="39"/>
      <c r="D132" s="39"/>
      <c r="E132" s="39"/>
      <c r="F132" s="39"/>
      <c r="G132" s="40"/>
      <c r="H132" s="41"/>
      <c r="I132" s="40"/>
      <c r="J132" s="39"/>
    </row>
    <row r="133" spans="1:12" x14ac:dyDescent="0.4">
      <c r="A133" s="42" t="s">
        <v>24</v>
      </c>
      <c r="B133" s="42" t="s">
        <v>25</v>
      </c>
      <c r="C133" s="43"/>
      <c r="D133" s="43"/>
      <c r="E133" s="44"/>
      <c r="F133" s="39"/>
      <c r="G133" s="40"/>
      <c r="H133" s="41"/>
      <c r="I133" s="40"/>
      <c r="J133" s="39"/>
    </row>
    <row r="134" spans="1:12" x14ac:dyDescent="0.4">
      <c r="A134" s="39"/>
      <c r="B134" s="39"/>
      <c r="C134" s="39"/>
      <c r="D134" s="39"/>
      <c r="E134" s="39"/>
      <c r="F134" s="39"/>
      <c r="G134" s="40"/>
      <c r="H134" s="41"/>
      <c r="I134" s="40"/>
      <c r="J134" s="39"/>
      <c r="K134" s="109"/>
      <c r="L134" s="45"/>
    </row>
    <row r="135" spans="1:12" x14ac:dyDescent="0.4">
      <c r="A135" s="39" t="s">
        <v>294</v>
      </c>
      <c r="B135" s="39"/>
      <c r="C135" s="39"/>
      <c r="D135" s="39"/>
      <c r="E135" s="39"/>
      <c r="F135" s="39"/>
      <c r="G135" s="40"/>
      <c r="H135" s="41"/>
      <c r="I135" s="40"/>
      <c r="J135" s="39"/>
      <c r="K135" s="109"/>
      <c r="L135" s="45"/>
    </row>
    <row r="136" spans="1:12" x14ac:dyDescent="0.4">
      <c r="A136" s="39"/>
      <c r="B136" s="39"/>
      <c r="C136" s="39"/>
      <c r="D136" s="39"/>
      <c r="E136" s="39"/>
      <c r="F136" s="39"/>
      <c r="G136" s="40"/>
      <c r="H136" s="41"/>
      <c r="I136" s="40"/>
      <c r="J136" s="39"/>
      <c r="K136" s="109"/>
      <c r="L136" s="45"/>
    </row>
    <row r="137" spans="1:12" ht="37.950000000000003" customHeight="1" x14ac:dyDescent="0.4">
      <c r="A137" s="382" t="s">
        <v>4</v>
      </c>
      <c r="B137" s="383"/>
      <c r="C137" s="383"/>
      <c r="D137" s="383"/>
      <c r="E137" s="383"/>
      <c r="F137" s="384"/>
      <c r="G137" s="223">
        <v>2021</v>
      </c>
      <c r="H137" s="46"/>
      <c r="I137" s="223">
        <v>2020</v>
      </c>
      <c r="J137" s="39"/>
      <c r="K137" s="109"/>
      <c r="L137" s="45"/>
    </row>
    <row r="138" spans="1:12" ht="30" customHeight="1" x14ac:dyDescent="0.4">
      <c r="A138" s="127" t="s">
        <v>9</v>
      </c>
      <c r="B138" s="122"/>
      <c r="C138" s="122"/>
      <c r="D138" s="122"/>
      <c r="E138" s="122"/>
      <c r="F138" s="123"/>
      <c r="G138" s="48">
        <v>148500</v>
      </c>
      <c r="H138" s="48"/>
      <c r="I138" s="48">
        <v>147000</v>
      </c>
      <c r="J138" s="39"/>
      <c r="K138" s="109"/>
      <c r="L138" s="45"/>
    </row>
    <row r="139" spans="1:12" ht="30" customHeight="1" x14ac:dyDescent="0.4">
      <c r="A139" s="385" t="s">
        <v>10</v>
      </c>
      <c r="B139" s="386"/>
      <c r="C139" s="386"/>
      <c r="D139" s="386"/>
      <c r="E139" s="386"/>
      <c r="F139" s="387"/>
      <c r="G139" s="50">
        <v>0</v>
      </c>
      <c r="H139" s="50"/>
      <c r="I139" s="50">
        <v>2056365.79</v>
      </c>
      <c r="J139" s="40"/>
    </row>
    <row r="140" spans="1:12" ht="30" customHeight="1" x14ac:dyDescent="0.4">
      <c r="A140" s="127" t="s">
        <v>11</v>
      </c>
      <c r="B140" s="128"/>
      <c r="C140" s="128"/>
      <c r="D140" s="128"/>
      <c r="E140" s="128"/>
      <c r="F140" s="129"/>
      <c r="G140" s="50"/>
      <c r="H140" s="50"/>
      <c r="I140" s="50"/>
      <c r="J140" s="40"/>
    </row>
    <row r="141" spans="1:12" ht="30" customHeight="1" x14ac:dyDescent="0.4">
      <c r="A141" s="385" t="s">
        <v>7</v>
      </c>
      <c r="B141" s="386"/>
      <c r="C141" s="386"/>
      <c r="D141" s="386"/>
      <c r="E141" s="386"/>
      <c r="F141" s="387"/>
      <c r="G141" s="50">
        <v>5726902.5700000003</v>
      </c>
      <c r="H141" s="50"/>
      <c r="I141" s="50">
        <v>863515.26</v>
      </c>
      <c r="J141" s="40"/>
    </row>
    <row r="142" spans="1:12" s="38" customFormat="1" ht="30" customHeight="1" x14ac:dyDescent="0.4">
      <c r="A142" s="236" t="s">
        <v>398</v>
      </c>
      <c r="B142" s="52"/>
      <c r="C142" s="52"/>
      <c r="D142" s="52"/>
      <c r="E142" s="52"/>
      <c r="F142" s="264"/>
      <c r="G142" s="50">
        <v>9554311.2300000004</v>
      </c>
      <c r="H142" s="50"/>
      <c r="I142" s="50">
        <v>3142563.44</v>
      </c>
      <c r="J142" s="60"/>
      <c r="K142" s="87"/>
    </row>
    <row r="143" spans="1:12" s="38" customFormat="1" ht="30" customHeight="1" x14ac:dyDescent="0.4">
      <c r="A143" s="236" t="s">
        <v>8</v>
      </c>
      <c r="B143" s="52"/>
      <c r="C143" s="52"/>
      <c r="D143" s="52"/>
      <c r="E143" s="52"/>
      <c r="F143" s="264"/>
      <c r="G143" s="50">
        <v>124780003.48999999</v>
      </c>
      <c r="H143" s="50"/>
      <c r="I143" s="50">
        <v>100655373.70999999</v>
      </c>
      <c r="J143" s="60"/>
      <c r="K143" s="87"/>
    </row>
    <row r="144" spans="1:12" ht="30" customHeight="1" x14ac:dyDescent="0.4">
      <c r="A144" s="127" t="s">
        <v>12</v>
      </c>
      <c r="B144" s="128"/>
      <c r="C144" s="128"/>
      <c r="D144" s="128"/>
      <c r="E144" s="128"/>
      <c r="F144" s="129"/>
      <c r="G144" s="50">
        <v>882628.69</v>
      </c>
      <c r="H144" s="50"/>
      <c r="I144" s="50">
        <v>884728.69</v>
      </c>
      <c r="J144" s="40"/>
    </row>
    <row r="145" spans="1:12" ht="30" customHeight="1" x14ac:dyDescent="0.4">
      <c r="A145" s="127" t="s">
        <v>312</v>
      </c>
      <c r="B145" s="128"/>
      <c r="C145" s="128"/>
      <c r="D145" s="52"/>
      <c r="E145" s="128"/>
      <c r="F145" s="129"/>
      <c r="G145" s="50">
        <v>78290.73</v>
      </c>
      <c r="H145" s="50"/>
      <c r="I145" s="50">
        <v>79400.350000000006</v>
      </c>
      <c r="J145" s="40"/>
    </row>
    <row r="146" spans="1:12" ht="24.45" customHeight="1" x14ac:dyDescent="0.4">
      <c r="A146" s="382" t="s">
        <v>1</v>
      </c>
      <c r="B146" s="383"/>
      <c r="C146" s="383"/>
      <c r="D146" s="383"/>
      <c r="E146" s="383"/>
      <c r="F146" s="384"/>
      <c r="G146" s="53">
        <f>SUM(G138:G145)</f>
        <v>141170636.70999998</v>
      </c>
      <c r="H146" s="53"/>
      <c r="I146" s="53">
        <f>SUM(I138:I145)</f>
        <v>107828947.23999998</v>
      </c>
      <c r="J146" s="40"/>
    </row>
    <row r="147" spans="1:12" x14ac:dyDescent="0.4">
      <c r="A147" s="39"/>
      <c r="B147" s="39"/>
      <c r="C147" s="39"/>
      <c r="D147" s="39"/>
      <c r="E147" s="39"/>
      <c r="F147" s="39"/>
      <c r="G147" s="40"/>
      <c r="H147" s="41"/>
      <c r="I147" s="54"/>
      <c r="J147" s="39"/>
    </row>
    <row r="148" spans="1:12" x14ac:dyDescent="0.4">
      <c r="A148" s="39"/>
      <c r="B148" s="39"/>
      <c r="C148" s="39"/>
      <c r="D148" s="39"/>
      <c r="E148" s="39"/>
      <c r="F148" s="39"/>
      <c r="G148" s="40"/>
      <c r="H148" s="41"/>
      <c r="I148" s="54"/>
      <c r="J148" s="39"/>
    </row>
    <row r="149" spans="1:12" x14ac:dyDescent="0.4">
      <c r="A149" s="39"/>
      <c r="B149" s="39"/>
      <c r="C149" s="39"/>
      <c r="D149" s="39"/>
      <c r="E149" s="39"/>
      <c r="F149" s="39"/>
      <c r="G149" s="40"/>
      <c r="H149" s="41"/>
      <c r="I149" s="40"/>
      <c r="J149" s="39"/>
    </row>
    <row r="150" spans="1:12" x14ac:dyDescent="0.4">
      <c r="A150" s="39"/>
      <c r="B150" s="39"/>
      <c r="C150" s="39"/>
      <c r="D150" s="39"/>
      <c r="E150" s="39"/>
      <c r="F150" s="39"/>
      <c r="G150" s="40"/>
      <c r="H150" s="41"/>
      <c r="I150" s="40"/>
      <c r="J150" s="39"/>
    </row>
    <row r="151" spans="1:12" x14ac:dyDescent="0.4">
      <c r="A151" s="56" t="s">
        <v>22</v>
      </c>
      <c r="B151" s="64" t="s">
        <v>23</v>
      </c>
      <c r="C151" s="64"/>
      <c r="D151" s="38"/>
      <c r="E151" s="64"/>
      <c r="F151" s="293"/>
      <c r="G151" s="58"/>
      <c r="H151" s="59"/>
      <c r="I151" s="58"/>
      <c r="J151" s="39"/>
    </row>
    <row r="152" spans="1:12" x14ac:dyDescent="0.4">
      <c r="A152" s="39"/>
      <c r="B152" s="39"/>
      <c r="C152" s="39"/>
      <c r="D152" s="39"/>
      <c r="E152" s="39"/>
      <c r="F152" s="39"/>
      <c r="G152" s="40"/>
      <c r="H152" s="41"/>
      <c r="I152" s="40"/>
      <c r="J152" s="39"/>
    </row>
    <row r="153" spans="1:12" x14ac:dyDescent="0.4">
      <c r="A153" s="39"/>
      <c r="B153" s="39"/>
      <c r="C153" s="39"/>
      <c r="D153" s="39"/>
      <c r="E153" s="39"/>
      <c r="F153" s="39"/>
      <c r="G153" s="40"/>
      <c r="H153" s="41"/>
      <c r="I153" s="40"/>
      <c r="J153" s="39"/>
    </row>
    <row r="154" spans="1:12" s="38" customFormat="1" x14ac:dyDescent="0.4">
      <c r="A154" s="388" t="s">
        <v>295</v>
      </c>
      <c r="B154" s="388"/>
      <c r="C154" s="388"/>
      <c r="D154" s="388"/>
      <c r="E154" s="388"/>
      <c r="F154" s="388"/>
      <c r="G154" s="388"/>
      <c r="H154" s="388"/>
      <c r="I154" s="388"/>
      <c r="K154" s="87"/>
    </row>
    <row r="155" spans="1:12" s="38" customFormat="1" x14ac:dyDescent="0.4">
      <c r="A155" s="38" t="s">
        <v>397</v>
      </c>
      <c r="G155" s="60"/>
      <c r="H155" s="100"/>
      <c r="I155" s="60"/>
      <c r="K155" s="87"/>
    </row>
    <row r="156" spans="1:12" s="38" customFormat="1" ht="37.950000000000003" customHeight="1" x14ac:dyDescent="0.4">
      <c r="A156" s="379" t="s">
        <v>0</v>
      </c>
      <c r="B156" s="380"/>
      <c r="C156" s="380"/>
      <c r="D156" s="380"/>
      <c r="E156" s="380"/>
      <c r="F156" s="381"/>
      <c r="G156" s="313">
        <v>2021</v>
      </c>
      <c r="H156" s="289"/>
      <c r="I156" s="313">
        <v>2020</v>
      </c>
      <c r="K156" s="109"/>
      <c r="L156" s="45"/>
    </row>
    <row r="157" spans="1:12" s="38" customFormat="1" ht="30" customHeight="1" x14ac:dyDescent="0.4">
      <c r="A157" s="236" t="s">
        <v>13</v>
      </c>
      <c r="B157" s="285"/>
      <c r="C157" s="285"/>
      <c r="D157" s="285"/>
      <c r="E157" s="285"/>
      <c r="F157" s="286"/>
      <c r="G157" s="104">
        <f>50000+412096.54</f>
        <v>462096.54</v>
      </c>
      <c r="H157" s="105"/>
      <c r="I157" s="104">
        <v>1193770.3</v>
      </c>
      <c r="K157" s="109"/>
      <c r="L157" s="45"/>
    </row>
    <row r="158" spans="1:12" s="38" customFormat="1" ht="30" customHeight="1" x14ac:dyDescent="0.4">
      <c r="A158" s="236" t="s">
        <v>14</v>
      </c>
      <c r="B158" s="285"/>
      <c r="C158" s="285"/>
      <c r="D158" s="285"/>
      <c r="E158" s="285"/>
      <c r="F158" s="286"/>
      <c r="G158" s="104">
        <v>42674.3</v>
      </c>
      <c r="H158" s="105"/>
      <c r="I158" s="104">
        <v>128426.04</v>
      </c>
      <c r="K158" s="109"/>
      <c r="L158" s="45"/>
    </row>
    <row r="159" spans="1:12" s="38" customFormat="1" ht="30" customHeight="1" x14ac:dyDescent="0.4">
      <c r="A159" s="236" t="s">
        <v>15</v>
      </c>
      <c r="B159" s="285"/>
      <c r="C159" s="285"/>
      <c r="D159" s="285"/>
      <c r="E159" s="285"/>
      <c r="F159" s="286"/>
      <c r="G159" s="104">
        <f>287802+28450</f>
        <v>316252</v>
      </c>
      <c r="H159" s="105"/>
      <c r="I159" s="104">
        <v>406767</v>
      </c>
      <c r="K159" s="109"/>
      <c r="L159" s="45"/>
    </row>
    <row r="160" spans="1:12" s="38" customFormat="1" ht="30" customHeight="1" x14ac:dyDescent="0.4">
      <c r="A160" s="236" t="s">
        <v>16</v>
      </c>
      <c r="B160" s="285"/>
      <c r="C160" s="285"/>
      <c r="D160" s="285"/>
      <c r="E160" s="285"/>
      <c r="F160" s="286"/>
      <c r="G160" s="104">
        <f>147835.33+283404.23</f>
        <v>431239.55999999994</v>
      </c>
      <c r="H160" s="105"/>
      <c r="I160" s="104">
        <v>739716.06</v>
      </c>
      <c r="K160" s="109"/>
      <c r="L160" s="45"/>
    </row>
    <row r="161" spans="1:33" s="65" customFormat="1" ht="24" customHeight="1" x14ac:dyDescent="0.4">
      <c r="A161" s="121" t="s">
        <v>174</v>
      </c>
      <c r="B161" s="122"/>
      <c r="C161" s="122"/>
      <c r="D161" s="122"/>
      <c r="E161" s="122"/>
      <c r="F161" s="123"/>
      <c r="G161" s="46">
        <f>SUM(G157:G160)</f>
        <v>1252262.3999999999</v>
      </c>
      <c r="H161" s="47"/>
      <c r="I161" s="46">
        <f>SUM(I157:I160)</f>
        <v>2468679.4000000004</v>
      </c>
      <c r="J161" s="56"/>
      <c r="K161" s="110"/>
      <c r="L161" s="63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</row>
    <row r="162" spans="1:33" ht="31.95" customHeight="1" x14ac:dyDescent="0.4">
      <c r="A162" s="127" t="s">
        <v>161</v>
      </c>
      <c r="B162" s="128"/>
      <c r="C162" s="128"/>
      <c r="D162" s="128"/>
      <c r="E162" s="128"/>
      <c r="F162" s="129"/>
      <c r="G162" s="66">
        <v>-147835.32999999999</v>
      </c>
      <c r="H162" s="49"/>
      <c r="I162" s="66">
        <v>-133287.32999999999</v>
      </c>
      <c r="J162" s="55"/>
      <c r="K162" s="109"/>
      <c r="L162" s="45"/>
    </row>
    <row r="163" spans="1:33" s="65" customFormat="1" ht="24" customHeight="1" x14ac:dyDescent="0.4">
      <c r="A163" s="121" t="s">
        <v>175</v>
      </c>
      <c r="B163" s="122"/>
      <c r="C163" s="122"/>
      <c r="D163" s="122"/>
      <c r="E163" s="122"/>
      <c r="F163" s="123"/>
      <c r="G163" s="46">
        <f>SUM(G161:G162)</f>
        <v>1104427.0699999998</v>
      </c>
      <c r="H163" s="47"/>
      <c r="I163" s="46">
        <f>SUM(I161:I162)</f>
        <v>2335392.0700000003</v>
      </c>
      <c r="J163" s="56"/>
      <c r="K163" s="110"/>
      <c r="L163" s="63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</row>
    <row r="164" spans="1:33" x14ac:dyDescent="0.4">
      <c r="A164" s="39"/>
      <c r="B164" s="39"/>
      <c r="C164" s="39"/>
      <c r="D164" s="39"/>
      <c r="E164" s="39"/>
      <c r="F164" s="39"/>
      <c r="G164" s="40"/>
      <c r="H164" s="41"/>
      <c r="I164" s="40"/>
      <c r="J164" s="39"/>
    </row>
    <row r="165" spans="1:33" x14ac:dyDescent="0.4">
      <c r="A165" s="39"/>
      <c r="B165" s="39"/>
      <c r="C165" s="39"/>
      <c r="D165" s="39"/>
      <c r="E165" s="39"/>
      <c r="F165" s="39"/>
      <c r="G165" s="40"/>
      <c r="H165" s="41"/>
      <c r="I165" s="40"/>
      <c r="J165" s="39"/>
    </row>
    <row r="166" spans="1:33" x14ac:dyDescent="0.4">
      <c r="A166" s="39"/>
      <c r="B166" s="39"/>
      <c r="C166" s="39"/>
      <c r="D166" s="39"/>
      <c r="E166" s="39"/>
      <c r="F166" s="39"/>
      <c r="G166" s="40"/>
      <c r="H166" s="41"/>
      <c r="I166" s="40"/>
      <c r="J166" s="39"/>
    </row>
    <row r="167" spans="1:33" x14ac:dyDescent="0.4">
      <c r="A167" s="39"/>
      <c r="B167" s="39"/>
      <c r="C167" s="39"/>
      <c r="D167" s="39"/>
      <c r="E167" s="39"/>
      <c r="F167" s="39"/>
      <c r="G167" s="40"/>
      <c r="H167" s="41"/>
      <c r="I167" s="40"/>
      <c r="J167" s="39"/>
    </row>
    <row r="168" spans="1:33" x14ac:dyDescent="0.4">
      <c r="A168" s="39"/>
      <c r="B168" s="39"/>
      <c r="C168" s="39"/>
      <c r="D168" s="39"/>
      <c r="E168" s="39"/>
      <c r="F168" s="39"/>
      <c r="G168" s="40"/>
      <c r="H168" s="41"/>
      <c r="I168" s="40"/>
      <c r="J168" s="39"/>
    </row>
    <row r="169" spans="1:33" x14ac:dyDescent="0.4">
      <c r="A169" s="39"/>
      <c r="B169" s="39"/>
      <c r="C169" s="39"/>
      <c r="D169" s="39"/>
      <c r="E169" s="39"/>
      <c r="F169" s="39"/>
      <c r="G169" s="40"/>
      <c r="H169" s="41"/>
      <c r="I169" s="40"/>
      <c r="J169" s="39"/>
    </row>
    <row r="170" spans="1:33" x14ac:dyDescent="0.4">
      <c r="A170" s="125" t="s">
        <v>17</v>
      </c>
      <c r="B170" s="67" t="s">
        <v>18</v>
      </c>
      <c r="C170" s="57"/>
      <c r="D170" s="57"/>
      <c r="E170" s="57"/>
      <c r="F170" s="57"/>
      <c r="G170" s="58"/>
      <c r="H170" s="59"/>
      <c r="I170" s="58"/>
      <c r="J170" s="39"/>
    </row>
    <row r="171" spans="1:33" x14ac:dyDescent="0.4">
      <c r="A171" s="125"/>
      <c r="B171" s="67"/>
      <c r="C171" s="57"/>
      <c r="D171" s="57"/>
      <c r="E171" s="57"/>
      <c r="F171" s="57"/>
      <c r="G171" s="58"/>
      <c r="H171" s="59"/>
      <c r="I171" s="58"/>
      <c r="J171" s="39"/>
    </row>
    <row r="172" spans="1:33" x14ac:dyDescent="0.4">
      <c r="A172" s="126" t="s">
        <v>296</v>
      </c>
      <c r="B172" s="124"/>
      <c r="C172" s="124"/>
      <c r="D172" s="124"/>
      <c r="E172" s="124"/>
      <c r="F172" s="124"/>
      <c r="G172" s="68"/>
      <c r="H172" s="69"/>
      <c r="I172" s="68"/>
      <c r="J172" s="124"/>
    </row>
    <row r="173" spans="1:33" x14ac:dyDescent="0.4">
      <c r="A173" s="39"/>
      <c r="B173" s="39"/>
      <c r="C173" s="39"/>
      <c r="D173" s="39"/>
      <c r="E173" s="39"/>
      <c r="F173" s="39"/>
      <c r="G173" s="40"/>
      <c r="H173" s="41"/>
      <c r="I173" s="40"/>
      <c r="J173" s="39"/>
    </row>
    <row r="174" spans="1:33" s="65" customFormat="1" ht="30" customHeight="1" x14ac:dyDescent="0.4">
      <c r="A174" s="121" t="s">
        <v>0</v>
      </c>
      <c r="B174" s="122"/>
      <c r="C174" s="122"/>
      <c r="D174" s="122"/>
      <c r="E174" s="122"/>
      <c r="F174" s="123"/>
      <c r="G174" s="223">
        <v>2021</v>
      </c>
      <c r="H174" s="47"/>
      <c r="I174" s="223">
        <v>2020</v>
      </c>
      <c r="J174" s="56"/>
      <c r="K174" s="110"/>
      <c r="L174" s="63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</row>
    <row r="175" spans="1:33" ht="30" customHeight="1" x14ac:dyDescent="0.4">
      <c r="A175" s="127" t="s">
        <v>19</v>
      </c>
      <c r="B175" s="122"/>
      <c r="C175" s="122"/>
      <c r="D175" s="122"/>
      <c r="E175" s="122"/>
      <c r="F175" s="123"/>
      <c r="G175" s="48">
        <v>3383475.69</v>
      </c>
      <c r="H175" s="49"/>
      <c r="I175" s="48">
        <v>3080826.29</v>
      </c>
      <c r="J175" s="39"/>
      <c r="K175" s="109"/>
      <c r="L175" s="45"/>
    </row>
    <row r="176" spans="1:33" s="65" customFormat="1" ht="30" customHeight="1" x14ac:dyDescent="0.4">
      <c r="A176" s="121" t="s">
        <v>162</v>
      </c>
      <c r="B176" s="122"/>
      <c r="C176" s="122"/>
      <c r="D176" s="122"/>
      <c r="E176" s="122"/>
      <c r="F176" s="123"/>
      <c r="G176" s="46">
        <f>SUM(G175:G175)</f>
        <v>3383475.69</v>
      </c>
      <c r="H176" s="47"/>
      <c r="I176" s="46">
        <f>SUM(I175:I175)</f>
        <v>3080826.29</v>
      </c>
      <c r="J176" s="70"/>
      <c r="K176" s="110"/>
      <c r="L176" s="63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</row>
    <row r="177" spans="1:33" x14ac:dyDescent="0.4">
      <c r="A177" s="39"/>
      <c r="B177" s="39"/>
      <c r="C177" s="39"/>
      <c r="D177" s="39"/>
      <c r="E177" s="39"/>
      <c r="F177" s="39"/>
      <c r="G177" s="40"/>
      <c r="H177" s="41"/>
      <c r="I177" s="40"/>
      <c r="J177" s="44"/>
    </row>
    <row r="178" spans="1:33" x14ac:dyDescent="0.4">
      <c r="A178" s="39"/>
      <c r="B178" s="39"/>
      <c r="C178" s="39"/>
      <c r="D178" s="39"/>
      <c r="E178" s="39"/>
      <c r="F178" s="39"/>
      <c r="G178" s="40"/>
      <c r="H178" s="41"/>
      <c r="I178" s="40"/>
      <c r="J178" s="44"/>
    </row>
    <row r="179" spans="1:33" x14ac:dyDescent="0.4">
      <c r="A179" s="39"/>
      <c r="B179" s="39"/>
      <c r="C179" s="39"/>
      <c r="D179" s="39"/>
      <c r="E179" s="39"/>
      <c r="F179" s="39"/>
      <c r="G179" s="40"/>
      <c r="H179" s="41"/>
      <c r="I179" s="40"/>
      <c r="J179" s="44"/>
    </row>
    <row r="180" spans="1:33" x14ac:dyDescent="0.4">
      <c r="A180" s="56" t="s">
        <v>20</v>
      </c>
      <c r="B180" s="56" t="s">
        <v>21</v>
      </c>
      <c r="C180" s="57"/>
      <c r="D180" s="57"/>
      <c r="E180" s="57"/>
      <c r="F180" s="39"/>
      <c r="G180" s="40"/>
      <c r="H180" s="41"/>
      <c r="I180" s="40"/>
      <c r="J180" s="39"/>
    </row>
    <row r="181" spans="1:33" x14ac:dyDescent="0.4">
      <c r="A181" s="39"/>
      <c r="B181" s="39"/>
      <c r="C181" s="39"/>
      <c r="D181" s="39"/>
      <c r="E181" s="39"/>
      <c r="F181" s="39"/>
      <c r="G181" s="40"/>
      <c r="H181" s="41"/>
      <c r="I181" s="40"/>
      <c r="J181" s="39"/>
    </row>
    <row r="182" spans="1:33" x14ac:dyDescent="0.4">
      <c r="A182" s="126" t="s">
        <v>297</v>
      </c>
      <c r="B182" s="124"/>
      <c r="C182" s="124"/>
      <c r="D182" s="124"/>
      <c r="E182" s="124"/>
      <c r="F182" s="71"/>
      <c r="G182" s="72"/>
      <c r="H182" s="73"/>
      <c r="I182" s="72"/>
      <c r="J182" s="39"/>
    </row>
    <row r="183" spans="1:33" x14ac:dyDescent="0.4">
      <c r="A183" s="39"/>
      <c r="B183" s="39"/>
      <c r="C183" s="39"/>
      <c r="D183" s="39"/>
      <c r="E183" s="39"/>
      <c r="F183" s="39"/>
      <c r="G183" s="40"/>
      <c r="H183" s="41"/>
      <c r="I183" s="40"/>
      <c r="J183" s="39"/>
    </row>
    <row r="184" spans="1:33" s="65" customFormat="1" ht="30" customHeight="1" x14ac:dyDescent="0.4">
      <c r="A184" s="121" t="s">
        <v>0</v>
      </c>
      <c r="B184" s="122"/>
      <c r="C184" s="122"/>
      <c r="D184" s="122"/>
      <c r="E184" s="122"/>
      <c r="F184" s="123"/>
      <c r="G184" s="224">
        <v>2021</v>
      </c>
      <c r="H184" s="47"/>
      <c r="I184" s="224">
        <v>2020</v>
      </c>
      <c r="J184" s="56"/>
      <c r="K184" s="110"/>
      <c r="L184" s="63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</row>
    <row r="185" spans="1:33" ht="30" customHeight="1" x14ac:dyDescent="0.4">
      <c r="A185" s="127" t="s">
        <v>26</v>
      </c>
      <c r="B185" s="128"/>
      <c r="C185" s="128"/>
      <c r="D185" s="128"/>
      <c r="E185" s="128"/>
      <c r="F185" s="129"/>
      <c r="G185" s="48">
        <v>0</v>
      </c>
      <c r="H185" s="49"/>
      <c r="I185" s="48">
        <v>10000</v>
      </c>
      <c r="J185" s="39"/>
      <c r="K185" s="109"/>
      <c r="L185" s="45"/>
    </row>
    <row r="186" spans="1:33" s="64" customFormat="1" ht="30" customHeight="1" x14ac:dyDescent="0.4">
      <c r="A186" s="236" t="s">
        <v>31</v>
      </c>
      <c r="B186" s="285"/>
      <c r="C186" s="285"/>
      <c r="D186" s="285"/>
      <c r="E186" s="296"/>
      <c r="F186" s="286"/>
      <c r="G186" s="104">
        <v>3173.31</v>
      </c>
      <c r="H186" s="105"/>
      <c r="I186" s="104">
        <v>5568</v>
      </c>
      <c r="L186" s="38"/>
    </row>
    <row r="187" spans="1:33" s="38" customFormat="1" ht="19.95" customHeight="1" x14ac:dyDescent="0.4">
      <c r="A187" s="236" t="s">
        <v>32</v>
      </c>
      <c r="B187" s="285"/>
      <c r="C187" s="285"/>
      <c r="D187" s="285"/>
      <c r="E187" s="285"/>
      <c r="F187" s="286"/>
      <c r="G187" s="104">
        <v>224138.58</v>
      </c>
      <c r="H187" s="105"/>
      <c r="I187" s="104">
        <v>241204.66</v>
      </c>
      <c r="K187" s="87"/>
    </row>
    <row r="188" spans="1:33" s="38" customFormat="1" x14ac:dyDescent="0.4">
      <c r="A188" s="236" t="s">
        <v>189</v>
      </c>
      <c r="B188" s="285"/>
      <c r="C188" s="285"/>
      <c r="D188" s="285"/>
      <c r="E188" s="285"/>
      <c r="F188" s="286"/>
      <c r="G188" s="104">
        <v>5470.01</v>
      </c>
      <c r="H188" s="105"/>
      <c r="I188" s="104">
        <v>1641.47</v>
      </c>
      <c r="K188" s="87"/>
    </row>
    <row r="189" spans="1:33" s="38" customFormat="1" x14ac:dyDescent="0.4">
      <c r="A189" s="236" t="s">
        <v>199</v>
      </c>
      <c r="B189" s="285"/>
      <c r="C189" s="285"/>
      <c r="D189" s="285"/>
      <c r="E189" s="285"/>
      <c r="F189" s="286"/>
      <c r="G189" s="104">
        <f>11443.16+993244.04+141005.54</f>
        <v>1145692.74</v>
      </c>
      <c r="H189" s="105">
        <v>62937.65</v>
      </c>
      <c r="I189" s="104">
        <v>0</v>
      </c>
      <c r="K189" s="87"/>
    </row>
    <row r="190" spans="1:33" s="38" customFormat="1" x14ac:dyDescent="0.4">
      <c r="A190" s="236" t="s">
        <v>171</v>
      </c>
      <c r="B190" s="285"/>
      <c r="C190" s="285"/>
      <c r="D190" s="285"/>
      <c r="E190" s="285"/>
      <c r="F190" s="286"/>
      <c r="G190" s="104">
        <v>0</v>
      </c>
      <c r="H190" s="105"/>
      <c r="I190" s="104">
        <v>197036.4</v>
      </c>
      <c r="K190" s="87"/>
    </row>
    <row r="191" spans="1:33" x14ac:dyDescent="0.4">
      <c r="A191" s="265" t="s">
        <v>335</v>
      </c>
      <c r="B191" s="262"/>
      <c r="C191" s="262"/>
      <c r="D191" s="262"/>
      <c r="E191" s="230"/>
      <c r="F191" s="231"/>
      <c r="G191" s="46">
        <f>SUM(G185:G190)</f>
        <v>1378474.64</v>
      </c>
      <c r="H191" s="47"/>
      <c r="I191" s="46">
        <f>SUM(I185:I190)</f>
        <v>455450.53</v>
      </c>
      <c r="J191" s="39"/>
    </row>
    <row r="192" spans="1:33" x14ac:dyDescent="0.4">
      <c r="A192" s="74"/>
      <c r="B192" s="74"/>
      <c r="C192" s="74"/>
      <c r="D192" s="74"/>
      <c r="E192" s="74"/>
      <c r="F192" s="74"/>
      <c r="G192" s="47"/>
      <c r="H192" s="47"/>
      <c r="I192" s="47"/>
      <c r="J192" s="39"/>
    </row>
    <row r="193" spans="1:33" s="38" customFormat="1" x14ac:dyDescent="0.4">
      <c r="A193" s="39"/>
      <c r="B193" s="39"/>
      <c r="C193" s="39"/>
      <c r="D193" s="39"/>
      <c r="E193" s="39"/>
      <c r="F193" s="39"/>
      <c r="G193" s="40"/>
      <c r="H193" s="41"/>
      <c r="I193" s="40"/>
      <c r="K193" s="87"/>
    </row>
    <row r="194" spans="1:33" s="38" customFormat="1" x14ac:dyDescent="0.4">
      <c r="A194" s="39"/>
      <c r="B194" s="39"/>
      <c r="C194" s="39"/>
      <c r="D194" s="39"/>
      <c r="E194" s="39"/>
      <c r="F194" s="39"/>
      <c r="G194" s="40"/>
      <c r="H194" s="41"/>
      <c r="I194" s="40"/>
      <c r="K194" s="87"/>
    </row>
    <row r="195" spans="1:33" s="38" customFormat="1" x14ac:dyDescent="0.4">
      <c r="A195" s="56" t="s">
        <v>27</v>
      </c>
      <c r="B195" s="56" t="s">
        <v>28</v>
      </c>
      <c r="C195" s="56"/>
      <c r="D195" s="56"/>
      <c r="E195" s="56"/>
      <c r="F195" s="39"/>
      <c r="G195" s="40"/>
      <c r="H195" s="41"/>
      <c r="I195" s="40"/>
      <c r="K195" s="87"/>
    </row>
    <row r="196" spans="1:33" s="38" customFormat="1" x14ac:dyDescent="0.4">
      <c r="A196" s="56"/>
      <c r="B196" s="56"/>
      <c r="C196" s="56"/>
      <c r="D196" s="56"/>
      <c r="E196" s="56"/>
      <c r="F196" s="39"/>
      <c r="G196" s="40"/>
      <c r="H196" s="41"/>
      <c r="I196" s="40"/>
      <c r="K196" s="87"/>
    </row>
    <row r="197" spans="1:33" ht="30.45" customHeight="1" x14ac:dyDescent="0.4">
      <c r="A197" s="56"/>
      <c r="B197" s="56"/>
      <c r="C197" s="56"/>
      <c r="D197" s="56"/>
      <c r="E197" s="56"/>
      <c r="F197" s="39"/>
      <c r="G197" s="40"/>
      <c r="H197" s="41"/>
      <c r="I197" s="40"/>
      <c r="J197" s="39"/>
      <c r="K197" s="109"/>
      <c r="L197" s="45"/>
    </row>
    <row r="198" spans="1:33" ht="19.95" customHeight="1" x14ac:dyDescent="0.4">
      <c r="A198" s="75" t="s">
        <v>413</v>
      </c>
      <c r="B198" s="76"/>
      <c r="C198" s="76"/>
      <c r="D198" s="76"/>
      <c r="E198" s="76"/>
      <c r="F198" s="77"/>
      <c r="G198" s="242"/>
      <c r="H198" s="243"/>
      <c r="I198" s="242"/>
      <c r="J198" s="39"/>
      <c r="K198" s="38"/>
    </row>
    <row r="199" spans="1:33" s="65" customFormat="1" ht="19.95" customHeight="1" x14ac:dyDescent="0.4">
      <c r="A199" s="77" t="s">
        <v>414</v>
      </c>
      <c r="B199" s="77"/>
      <c r="C199" s="77"/>
      <c r="D199" s="77"/>
      <c r="E199" s="77"/>
      <c r="F199" s="77"/>
      <c r="G199" s="78"/>
      <c r="H199" s="79"/>
      <c r="I199" s="78"/>
      <c r="J199" s="62"/>
      <c r="K199" s="110"/>
      <c r="L199" s="63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</row>
    <row r="200" spans="1:33" x14ac:dyDescent="0.4">
      <c r="A200" s="77" t="s">
        <v>381</v>
      </c>
      <c r="B200" s="77"/>
      <c r="C200" s="77"/>
      <c r="D200" s="77"/>
      <c r="E200" s="77"/>
      <c r="F200" s="77"/>
      <c r="G200" s="78"/>
      <c r="H200" s="79"/>
      <c r="I200" s="78"/>
      <c r="J200" s="39"/>
    </row>
    <row r="201" spans="1:33" x14ac:dyDescent="0.4">
      <c r="A201" s="77"/>
      <c r="B201" s="77"/>
      <c r="C201" s="77"/>
      <c r="D201" s="77"/>
      <c r="E201" s="77"/>
      <c r="F201" s="77"/>
      <c r="G201" s="78"/>
      <c r="H201" s="79"/>
      <c r="I201" s="78"/>
      <c r="J201" s="61"/>
    </row>
    <row r="202" spans="1:33" x14ac:dyDescent="0.4">
      <c r="A202" s="121" t="s">
        <v>2</v>
      </c>
      <c r="B202" s="122"/>
      <c r="C202" s="122" t="s">
        <v>3</v>
      </c>
      <c r="D202" s="122"/>
      <c r="E202" s="122"/>
      <c r="F202" s="123"/>
      <c r="G202" s="224">
        <v>2021</v>
      </c>
      <c r="H202" s="47"/>
      <c r="I202" s="224">
        <v>2020</v>
      </c>
      <c r="J202" s="39"/>
    </row>
    <row r="203" spans="1:33" ht="22.2" customHeight="1" x14ac:dyDescent="0.45">
      <c r="A203" s="236" t="s">
        <v>352</v>
      </c>
      <c r="B203" s="237"/>
      <c r="C203" s="237"/>
      <c r="D203" s="237"/>
      <c r="E203" s="271"/>
      <c r="F203" s="266"/>
      <c r="G203" s="48">
        <v>8103887.9699999997</v>
      </c>
      <c r="H203" s="49"/>
      <c r="I203" s="48">
        <v>7016224.21</v>
      </c>
      <c r="J203" s="39"/>
    </row>
    <row r="204" spans="1:33" ht="20.399999999999999" customHeight="1" x14ac:dyDescent="0.4">
      <c r="A204" s="121" t="s">
        <v>29</v>
      </c>
      <c r="B204" s="122"/>
      <c r="C204" s="122"/>
      <c r="D204" s="122"/>
      <c r="E204" s="122"/>
      <c r="F204" s="123"/>
      <c r="G204" s="46">
        <f>+G203</f>
        <v>8103887.9699999997</v>
      </c>
      <c r="H204" s="47"/>
      <c r="I204" s="46">
        <f>+I203</f>
        <v>7016224.21</v>
      </c>
      <c r="J204" s="39"/>
    </row>
    <row r="205" spans="1:33" ht="19.8" customHeight="1" x14ac:dyDescent="0.4">
      <c r="A205" s="39"/>
      <c r="B205" s="39"/>
      <c r="C205" s="39"/>
      <c r="D205" s="39"/>
      <c r="E205" s="39"/>
      <c r="F205" s="39"/>
      <c r="G205" s="40"/>
      <c r="H205" s="41"/>
      <c r="I205" s="40"/>
      <c r="J205" s="39"/>
    </row>
    <row r="206" spans="1:33" x14ac:dyDescent="0.4">
      <c r="A206" s="39"/>
      <c r="B206" s="39"/>
      <c r="C206" s="39"/>
      <c r="D206" s="39"/>
      <c r="E206" s="39"/>
      <c r="F206" s="39"/>
      <c r="G206" s="40"/>
      <c r="H206" s="41"/>
      <c r="I206" s="40"/>
      <c r="J206" s="39"/>
    </row>
    <row r="207" spans="1:33" x14ac:dyDescent="0.4">
      <c r="A207" s="39"/>
      <c r="B207" s="39"/>
      <c r="C207" s="39"/>
      <c r="D207" s="39"/>
      <c r="E207" s="39"/>
      <c r="F207" s="39"/>
      <c r="G207" s="40"/>
      <c r="H207" s="41"/>
      <c r="I207" s="40"/>
      <c r="J207" s="39"/>
    </row>
    <row r="208" spans="1:33" x14ac:dyDescent="0.4">
      <c r="A208" s="39"/>
      <c r="B208" s="39"/>
      <c r="C208" s="38"/>
      <c r="D208" s="39"/>
      <c r="E208" s="39"/>
      <c r="F208" s="39"/>
      <c r="G208" s="80"/>
      <c r="H208" s="51"/>
      <c r="I208" s="80"/>
      <c r="J208" s="39"/>
    </row>
    <row r="209" spans="1:10" x14ac:dyDescent="0.4">
      <c r="A209" s="57"/>
      <c r="B209" s="57"/>
      <c r="C209" s="57"/>
      <c r="D209" s="57"/>
      <c r="E209" s="57"/>
      <c r="F209" s="57"/>
      <c r="G209" s="81"/>
      <c r="H209" s="82"/>
      <c r="I209" s="81"/>
      <c r="J209" s="39"/>
    </row>
    <row r="210" spans="1:10" x14ac:dyDescent="0.4">
      <c r="A210" s="39"/>
      <c r="B210" s="39"/>
      <c r="C210" s="39"/>
      <c r="D210" s="39"/>
      <c r="E210" s="39"/>
      <c r="F210" s="39"/>
      <c r="G210" s="40"/>
      <c r="H210" s="41"/>
      <c r="I210" s="40"/>
      <c r="J210" s="39"/>
    </row>
    <row r="211" spans="1:10" x14ac:dyDescent="0.4">
      <c r="A211" s="56"/>
      <c r="B211" s="56"/>
      <c r="C211" s="56"/>
      <c r="D211" s="56"/>
      <c r="E211" s="56"/>
      <c r="F211" s="56"/>
      <c r="G211" s="81"/>
      <c r="H211" s="82"/>
      <c r="I211" s="81"/>
      <c r="J211" s="39"/>
    </row>
    <row r="212" spans="1:10" ht="19.95" customHeight="1" x14ac:dyDescent="0.4">
      <c r="A212" s="39"/>
      <c r="B212" s="39"/>
      <c r="C212" s="39"/>
      <c r="D212" s="39"/>
      <c r="E212" s="39"/>
      <c r="F212" s="39"/>
      <c r="G212" s="40"/>
      <c r="H212" s="41"/>
      <c r="I212" s="40"/>
      <c r="J212" s="39"/>
    </row>
    <row r="213" spans="1:10" ht="13.95" customHeight="1" x14ac:dyDescent="0.4">
      <c r="A213" s="39"/>
      <c r="B213" s="39"/>
      <c r="C213" s="39"/>
      <c r="D213" s="39"/>
      <c r="E213" s="39"/>
      <c r="F213" s="39"/>
      <c r="G213" s="40"/>
      <c r="H213" s="41"/>
      <c r="I213" s="40"/>
      <c r="J213" s="39"/>
    </row>
    <row r="214" spans="1:10" ht="13.95" customHeight="1" x14ac:dyDescent="0.4">
      <c r="A214" s="39"/>
      <c r="B214" s="39"/>
      <c r="C214" s="39"/>
      <c r="D214" s="39"/>
      <c r="E214" s="39"/>
      <c r="F214" s="39"/>
      <c r="G214" s="40"/>
      <c r="H214" s="41"/>
      <c r="I214" s="40"/>
      <c r="J214" s="39"/>
    </row>
    <row r="215" spans="1:10" ht="13.95" customHeight="1" x14ac:dyDescent="0.4">
      <c r="A215" s="39"/>
      <c r="B215" s="39"/>
      <c r="C215" s="39"/>
      <c r="D215" s="39"/>
      <c r="E215" s="39"/>
      <c r="F215" s="39"/>
      <c r="G215" s="40"/>
      <c r="H215" s="41"/>
      <c r="I215" s="40"/>
      <c r="J215" s="39"/>
    </row>
    <row r="216" spans="1:10" ht="13.95" customHeight="1" x14ac:dyDescent="0.4">
      <c r="A216" s="39"/>
      <c r="B216" s="39"/>
      <c r="C216" s="39"/>
      <c r="D216" s="39"/>
      <c r="E216" s="39"/>
      <c r="F216" s="39"/>
      <c r="G216" s="40"/>
      <c r="H216" s="41"/>
      <c r="I216" s="40"/>
      <c r="J216" s="39"/>
    </row>
    <row r="217" spans="1:10" ht="13.95" customHeight="1" x14ac:dyDescent="0.4">
      <c r="A217" s="39"/>
      <c r="B217" s="39"/>
      <c r="C217" s="39"/>
      <c r="D217" s="39"/>
      <c r="E217" s="39"/>
      <c r="F217" s="39"/>
      <c r="G217" s="40"/>
      <c r="H217" s="41"/>
      <c r="I217" s="40"/>
      <c r="J217" s="39"/>
    </row>
    <row r="218" spans="1:10" ht="13.95" customHeight="1" x14ac:dyDescent="0.4">
      <c r="A218" s="39"/>
      <c r="B218" s="39"/>
      <c r="C218" s="39"/>
      <c r="D218" s="39"/>
      <c r="E218" s="39"/>
      <c r="F218" s="39"/>
      <c r="G218" s="40"/>
      <c r="H218" s="41"/>
      <c r="I218" s="40"/>
      <c r="J218" s="39"/>
    </row>
    <row r="219" spans="1:10" ht="13.95" customHeight="1" x14ac:dyDescent="0.4">
      <c r="A219" s="39"/>
      <c r="B219" s="39"/>
      <c r="C219" s="39"/>
      <c r="D219" s="39"/>
      <c r="E219" s="39"/>
      <c r="F219" s="39"/>
      <c r="G219" s="40"/>
      <c r="H219" s="41"/>
      <c r="I219" s="40"/>
      <c r="J219" s="39"/>
    </row>
    <row r="220" spans="1:10" ht="13.95" customHeight="1" x14ac:dyDescent="0.4">
      <c r="A220" s="39"/>
      <c r="B220" s="39"/>
      <c r="C220" s="39"/>
      <c r="D220" s="39"/>
      <c r="E220" s="39"/>
      <c r="F220" s="39"/>
      <c r="G220" s="40"/>
      <c r="H220" s="41"/>
      <c r="I220" s="40"/>
      <c r="J220" s="39"/>
    </row>
    <row r="221" spans="1:10" ht="13.95" customHeight="1" x14ac:dyDescent="0.4">
      <c r="A221" s="39"/>
      <c r="B221" s="39"/>
      <c r="C221" s="39"/>
      <c r="D221" s="39"/>
      <c r="E221" s="39"/>
      <c r="F221" s="39"/>
      <c r="G221" s="40"/>
      <c r="H221" s="41"/>
      <c r="I221" s="40"/>
      <c r="J221" s="39"/>
    </row>
    <row r="222" spans="1:10" ht="13.95" customHeight="1" x14ac:dyDescent="0.4">
      <c r="A222" s="39"/>
      <c r="B222" s="39"/>
      <c r="C222" s="39"/>
      <c r="D222" s="39"/>
      <c r="E222" s="39"/>
      <c r="F222" s="39"/>
      <c r="G222" s="40"/>
      <c r="H222" s="41"/>
      <c r="I222" s="40"/>
      <c r="J222" s="39"/>
    </row>
    <row r="223" spans="1:10" ht="13.95" customHeight="1" x14ac:dyDescent="0.4">
      <c r="A223" s="39"/>
      <c r="B223" s="39"/>
      <c r="C223" s="39"/>
      <c r="D223" s="39"/>
      <c r="E223" s="39"/>
      <c r="F223" s="39"/>
      <c r="G223" s="40"/>
      <c r="H223" s="41"/>
      <c r="I223" s="40"/>
      <c r="J223" s="39"/>
    </row>
    <row r="224" spans="1:10" ht="13.95" customHeight="1" x14ac:dyDescent="0.4">
      <c r="A224" s="39"/>
      <c r="B224" s="39"/>
      <c r="C224" s="39"/>
      <c r="D224" s="39"/>
      <c r="E224" s="39"/>
      <c r="F224" s="39"/>
      <c r="G224" s="40"/>
      <c r="H224" s="41"/>
      <c r="I224" s="40"/>
      <c r="J224" s="39"/>
    </row>
    <row r="225" spans="1:33" ht="13.95" customHeight="1" x14ac:dyDescent="0.4">
      <c r="A225" s="39"/>
      <c r="B225" s="39"/>
      <c r="C225" s="39"/>
      <c r="D225" s="39"/>
      <c r="E225" s="39"/>
      <c r="F225" s="39"/>
      <c r="G225" s="40"/>
      <c r="H225" s="41"/>
      <c r="I225" s="40"/>
      <c r="J225" s="39"/>
    </row>
    <row r="226" spans="1:33" ht="13.95" customHeight="1" x14ac:dyDescent="0.4">
      <c r="A226" s="39"/>
      <c r="B226" s="39"/>
      <c r="C226" s="39"/>
      <c r="D226" s="39"/>
      <c r="E226" s="39"/>
      <c r="F226" s="39"/>
      <c r="G226" s="40"/>
      <c r="H226" s="41"/>
      <c r="I226" s="40"/>
      <c r="J226" s="39"/>
    </row>
    <row r="227" spans="1:33" ht="13.95" customHeight="1" x14ac:dyDescent="0.4">
      <c r="A227" s="39"/>
      <c r="B227" s="39"/>
      <c r="C227" s="39"/>
      <c r="D227" s="39"/>
      <c r="E227" s="39"/>
      <c r="F227" s="39"/>
      <c r="G227" s="40"/>
      <c r="H227" s="41"/>
      <c r="I227" s="40"/>
      <c r="J227" s="39"/>
    </row>
    <row r="228" spans="1:33" ht="13.95" customHeight="1" x14ac:dyDescent="0.4">
      <c r="A228" s="39"/>
      <c r="B228" s="39"/>
      <c r="C228" s="39"/>
      <c r="D228" s="39"/>
      <c r="E228" s="39"/>
      <c r="F228" s="39"/>
      <c r="G228" s="40"/>
      <c r="H228" s="41"/>
      <c r="I228" s="40"/>
      <c r="J228" s="39"/>
    </row>
    <row r="229" spans="1:33" ht="13.95" customHeight="1" x14ac:dyDescent="0.4">
      <c r="A229" s="39"/>
      <c r="B229" s="39"/>
      <c r="C229" s="39"/>
      <c r="D229" s="39"/>
      <c r="E229" s="39"/>
      <c r="F229" s="39"/>
      <c r="G229" s="40"/>
      <c r="H229" s="41"/>
      <c r="I229" s="40"/>
      <c r="J229" s="39"/>
    </row>
    <row r="230" spans="1:33" ht="13.95" customHeight="1" x14ac:dyDescent="0.4">
      <c r="A230" s="39"/>
      <c r="B230" s="39"/>
      <c r="C230" s="39"/>
      <c r="D230" s="39"/>
      <c r="E230" s="39"/>
      <c r="F230" s="39"/>
      <c r="G230" s="40"/>
      <c r="H230" s="41"/>
      <c r="I230" s="40"/>
      <c r="J230" s="39"/>
    </row>
    <row r="231" spans="1:33" s="65" customFormat="1" ht="69.599999999999994" customHeight="1" x14ac:dyDescent="0.4">
      <c r="A231" s="56" t="s">
        <v>30</v>
      </c>
      <c r="B231" s="56" t="s">
        <v>33</v>
      </c>
      <c r="C231" s="56"/>
      <c r="D231" s="56"/>
      <c r="E231" s="56"/>
      <c r="F231" s="125"/>
      <c r="G231" s="40"/>
      <c r="H231" s="41"/>
      <c r="I231" s="40"/>
      <c r="J231" s="56"/>
      <c r="K231" s="213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</row>
    <row r="232" spans="1:33" ht="30" customHeight="1" x14ac:dyDescent="0.4">
      <c r="C232" s="39"/>
      <c r="D232" s="39"/>
      <c r="E232" s="39"/>
      <c r="F232" s="39"/>
      <c r="G232" s="40"/>
      <c r="H232" s="41"/>
      <c r="I232" s="40"/>
      <c r="J232" s="39"/>
    </row>
    <row r="233" spans="1:33" ht="19.2" customHeight="1" x14ac:dyDescent="0.4">
      <c r="A233" s="83" t="s">
        <v>298</v>
      </c>
      <c r="B233" s="83"/>
      <c r="C233" s="83"/>
      <c r="D233" s="83"/>
      <c r="E233" s="83"/>
      <c r="F233" s="83"/>
      <c r="G233" s="83"/>
      <c r="H233" s="83"/>
      <c r="I233" s="83"/>
      <c r="J233" s="39"/>
    </row>
    <row r="234" spans="1:33" ht="19.95" customHeight="1" x14ac:dyDescent="0.4">
      <c r="A234" s="39" t="s">
        <v>169</v>
      </c>
      <c r="B234" s="39"/>
      <c r="C234" s="39"/>
      <c r="D234" s="39"/>
      <c r="E234" s="39"/>
      <c r="F234" s="39"/>
      <c r="G234" s="40"/>
      <c r="H234" s="41"/>
      <c r="I234" s="40"/>
      <c r="J234" s="39"/>
    </row>
    <row r="235" spans="1:33" ht="19.95" customHeight="1" thickBot="1" x14ac:dyDescent="0.45">
      <c r="A235" s="39"/>
      <c r="B235" s="39"/>
      <c r="C235" s="39"/>
      <c r="D235" s="39"/>
      <c r="E235" s="39"/>
      <c r="F235" s="39"/>
      <c r="G235" s="40"/>
      <c r="H235" s="41"/>
      <c r="I235" s="40"/>
      <c r="J235" s="39"/>
      <c r="K235" s="38"/>
    </row>
    <row r="236" spans="1:33" ht="39.6" customHeight="1" thickBot="1" x14ac:dyDescent="0.45">
      <c r="A236" s="56"/>
      <c r="B236" s="280">
        <v>2021</v>
      </c>
      <c r="C236" s="281"/>
      <c r="D236" s="317" t="s">
        <v>382</v>
      </c>
      <c r="E236" s="282"/>
      <c r="F236" s="317" t="s">
        <v>383</v>
      </c>
      <c r="G236" s="283" t="s">
        <v>36</v>
      </c>
      <c r="H236" s="82"/>
      <c r="I236" s="81"/>
      <c r="J236" s="39"/>
    </row>
    <row r="237" spans="1:33" ht="19.95" customHeight="1" thickBot="1" x14ac:dyDescent="0.45">
      <c r="A237" s="39"/>
      <c r="B237" s="272" t="s">
        <v>379</v>
      </c>
      <c r="C237" s="39"/>
      <c r="D237" s="39"/>
      <c r="E237" s="39"/>
      <c r="F237" s="39"/>
      <c r="G237" s="40"/>
      <c r="H237" s="41"/>
      <c r="I237" s="40"/>
      <c r="J237" s="39"/>
    </row>
    <row r="238" spans="1:33" ht="19.95" customHeight="1" x14ac:dyDescent="0.4">
      <c r="A238" s="39"/>
      <c r="B238" s="39"/>
      <c r="C238" s="39"/>
      <c r="D238" s="39"/>
      <c r="E238" s="39"/>
      <c r="F238" s="39"/>
      <c r="G238" s="40"/>
      <c r="H238" s="41"/>
      <c r="I238" s="40"/>
      <c r="J238" s="39"/>
    </row>
    <row r="239" spans="1:33" ht="19.95" customHeight="1" x14ac:dyDescent="0.4">
      <c r="A239" s="39"/>
      <c r="B239" s="39" t="s">
        <v>378</v>
      </c>
      <c r="C239" s="39"/>
      <c r="D239" s="55">
        <f>32572.97+41024329.87</f>
        <v>41056902.839999996</v>
      </c>
      <c r="E239" s="39"/>
      <c r="F239" s="55">
        <v>13882604.939999999</v>
      </c>
      <c r="G239" s="40">
        <f>+D239+F239</f>
        <v>54939507.779999994</v>
      </c>
      <c r="H239" s="41"/>
      <c r="I239" s="40"/>
      <c r="J239" s="39"/>
    </row>
    <row r="240" spans="1:33" ht="19.95" customHeight="1" x14ac:dyDescent="0.4">
      <c r="A240" s="39"/>
      <c r="B240" s="39" t="s">
        <v>384</v>
      </c>
      <c r="C240" s="39"/>
      <c r="D240" s="55">
        <v>3758593.43</v>
      </c>
      <c r="E240" s="39"/>
      <c r="F240" s="55">
        <v>3775637.49</v>
      </c>
      <c r="G240" s="40">
        <f>+D240+F240</f>
        <v>7534230.9199999999</v>
      </c>
      <c r="H240" s="41"/>
      <c r="I240" s="40"/>
      <c r="J240" s="39"/>
    </row>
    <row r="241" spans="1:33" ht="19.95" customHeight="1" x14ac:dyDescent="0.4">
      <c r="A241" s="39"/>
      <c r="B241" s="39" t="s">
        <v>38</v>
      </c>
      <c r="C241" s="39"/>
      <c r="D241" s="276">
        <v>0</v>
      </c>
      <c r="E241" s="276"/>
      <c r="F241" s="276">
        <v>0</v>
      </c>
      <c r="G241" s="275">
        <v>0</v>
      </c>
      <c r="H241" s="41"/>
      <c r="I241" s="40"/>
      <c r="J241" s="39"/>
    </row>
    <row r="242" spans="1:33" ht="19.95" customHeight="1" x14ac:dyDescent="0.4">
      <c r="A242" s="39"/>
      <c r="B242" s="39" t="s">
        <v>385</v>
      </c>
      <c r="C242" s="39"/>
      <c r="D242" s="273">
        <f>SUM(D239:D241)</f>
        <v>44815496.269999996</v>
      </c>
      <c r="E242" s="274"/>
      <c r="F242" s="273">
        <f>SUM(F239:F241)</f>
        <v>17658242.43</v>
      </c>
      <c r="G242" s="275">
        <f>SUM(G239:G241)</f>
        <v>62473738.699999996</v>
      </c>
      <c r="H242" s="41"/>
      <c r="I242" s="40"/>
      <c r="J242" s="39"/>
    </row>
    <row r="243" spans="1:33" ht="19.95" customHeight="1" x14ac:dyDescent="0.4">
      <c r="A243" s="39"/>
      <c r="B243" s="39"/>
      <c r="C243" s="39"/>
      <c r="D243" s="39"/>
      <c r="E243" s="39"/>
      <c r="F243" s="39"/>
      <c r="G243" s="40"/>
      <c r="H243" s="41"/>
      <c r="I243" s="40"/>
      <c r="J243" s="39"/>
    </row>
    <row r="244" spans="1:33" ht="19.95" customHeight="1" x14ac:dyDescent="0.4">
      <c r="A244" s="39"/>
      <c r="B244" s="88" t="s">
        <v>386</v>
      </c>
      <c r="C244" s="88"/>
      <c r="D244" s="88"/>
      <c r="E244" s="39"/>
      <c r="F244" s="39"/>
      <c r="G244" s="40"/>
      <c r="H244" s="41"/>
      <c r="I244" s="40"/>
      <c r="J244" s="39"/>
    </row>
    <row r="245" spans="1:33" s="65" customFormat="1" ht="19.2" customHeight="1" x14ac:dyDescent="0.4">
      <c r="A245" s="39"/>
      <c r="B245" s="39"/>
      <c r="C245" s="39"/>
      <c r="D245" s="39"/>
      <c r="E245" s="39"/>
      <c r="F245" s="39"/>
      <c r="G245" s="40"/>
      <c r="H245" s="41"/>
      <c r="I245" s="40"/>
      <c r="J245" s="56"/>
      <c r="K245" s="213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</row>
    <row r="246" spans="1:33" ht="19.95" customHeight="1" x14ac:dyDescent="0.4">
      <c r="A246" s="39"/>
      <c r="B246" s="39" t="s">
        <v>378</v>
      </c>
      <c r="C246" s="39"/>
      <c r="D246" s="55">
        <v>25764312.039999999</v>
      </c>
      <c r="E246" s="39"/>
      <c r="F246" s="55">
        <v>11971920.68</v>
      </c>
      <c r="G246" s="40">
        <f>+D246+F246</f>
        <v>37736232.719999999</v>
      </c>
      <c r="H246" s="41"/>
      <c r="I246" s="40"/>
      <c r="J246" s="39"/>
    </row>
    <row r="247" spans="1:33" ht="19.95" customHeight="1" x14ac:dyDescent="0.4">
      <c r="A247" s="39"/>
      <c r="B247" s="39" t="s">
        <v>387</v>
      </c>
      <c r="C247" s="39"/>
      <c r="D247" s="55">
        <v>3904470.26</v>
      </c>
      <c r="E247" s="39"/>
      <c r="F247" s="55">
        <v>1973606.51</v>
      </c>
      <c r="G247" s="40">
        <f>+D247+F247</f>
        <v>5878076.7699999996</v>
      </c>
      <c r="H247" s="41"/>
      <c r="I247" s="40"/>
      <c r="J247" s="39"/>
    </row>
    <row r="248" spans="1:33" s="38" customFormat="1" ht="19.95" customHeight="1" x14ac:dyDescent="0.4">
      <c r="B248" s="38" t="s">
        <v>38</v>
      </c>
      <c r="D248" s="87">
        <v>0</v>
      </c>
      <c r="F248" s="87">
        <v>0</v>
      </c>
      <c r="G248" s="60">
        <f>+D248+F248</f>
        <v>0</v>
      </c>
      <c r="H248" s="100"/>
      <c r="I248" s="60"/>
      <c r="K248" s="87"/>
    </row>
    <row r="249" spans="1:33" s="38" customFormat="1" ht="19.95" customHeight="1" x14ac:dyDescent="0.4">
      <c r="B249" s="38" t="s">
        <v>385</v>
      </c>
      <c r="D249" s="87">
        <f>SUM(D246:D248)</f>
        <v>29668782.299999997</v>
      </c>
      <c r="F249" s="87">
        <f>SUM(F246:F248)</f>
        <v>13945527.189999999</v>
      </c>
      <c r="G249" s="60">
        <f>SUM(D249:F249)</f>
        <v>43614309.489999995</v>
      </c>
      <c r="H249" s="100"/>
      <c r="I249" s="60"/>
      <c r="K249" s="87"/>
    </row>
    <row r="250" spans="1:33" ht="19.95" customHeight="1" thickBot="1" x14ac:dyDescent="0.45">
      <c r="A250" s="56"/>
      <c r="B250" s="56" t="s">
        <v>380</v>
      </c>
      <c r="C250" s="56"/>
      <c r="D250" s="277">
        <f>+D242-D249</f>
        <v>15146713.969999999</v>
      </c>
      <c r="E250" s="278"/>
      <c r="F250" s="277">
        <f t="shared" ref="F250" si="0">+F242-F249</f>
        <v>3712715.24</v>
      </c>
      <c r="G250" s="279">
        <f>+D250+F250</f>
        <v>18859429.210000001</v>
      </c>
      <c r="H250" s="82"/>
      <c r="I250" s="81"/>
      <c r="J250" s="39"/>
    </row>
    <row r="251" spans="1:33" ht="11.4" customHeight="1" thickTop="1" x14ac:dyDescent="0.4">
      <c r="A251" s="39"/>
      <c r="B251" s="39"/>
      <c r="C251" s="39"/>
      <c r="D251" s="39"/>
      <c r="E251" s="39"/>
      <c r="F251" s="39"/>
      <c r="G251" s="40"/>
      <c r="H251" s="41"/>
      <c r="I251" s="40"/>
      <c r="J251" s="39"/>
    </row>
    <row r="252" spans="1:33" ht="11.4" customHeight="1" x14ac:dyDescent="0.4">
      <c r="A252" s="39"/>
      <c r="B252" s="39"/>
      <c r="C252" s="39"/>
      <c r="D252" s="39"/>
      <c r="E252" s="39"/>
      <c r="F252" s="39"/>
      <c r="G252" s="40"/>
      <c r="H252" s="41"/>
      <c r="I252" s="40"/>
      <c r="J252" s="39"/>
    </row>
    <row r="253" spans="1:33" ht="11.4" customHeight="1" x14ac:dyDescent="0.4">
      <c r="A253" s="39"/>
      <c r="B253" s="39"/>
      <c r="C253" s="39"/>
      <c r="D253" s="39"/>
      <c r="E253" s="39"/>
      <c r="F253" s="39"/>
      <c r="G253" s="40"/>
      <c r="H253" s="41"/>
      <c r="I253" s="40"/>
      <c r="J253" s="39"/>
    </row>
    <row r="254" spans="1:33" ht="19.95" customHeight="1" x14ac:dyDescent="0.4">
      <c r="A254" s="39"/>
      <c r="B254" s="39"/>
      <c r="C254" s="39"/>
      <c r="D254" s="39"/>
      <c r="E254" s="39"/>
      <c r="F254" s="39"/>
      <c r="G254" s="40"/>
      <c r="H254" s="41"/>
      <c r="I254" s="40"/>
      <c r="J254" s="39"/>
    </row>
    <row r="255" spans="1:33" ht="19.95" customHeight="1" thickBot="1" x14ac:dyDescent="0.45">
      <c r="A255" s="39"/>
      <c r="B255" s="39"/>
      <c r="C255" s="39"/>
      <c r="D255" s="39"/>
      <c r="E255" s="39"/>
      <c r="F255" s="39"/>
      <c r="G255" s="40"/>
      <c r="H255" s="41"/>
      <c r="I255" s="40"/>
      <c r="J255" s="39"/>
    </row>
    <row r="256" spans="1:33" s="38" customFormat="1" ht="42" customHeight="1" thickBot="1" x14ac:dyDescent="0.45">
      <c r="A256" s="64"/>
      <c r="B256" s="297">
        <v>2020</v>
      </c>
      <c r="C256" s="298"/>
      <c r="D256" s="316" t="s">
        <v>382</v>
      </c>
      <c r="E256" s="299"/>
      <c r="F256" s="316" t="s">
        <v>383</v>
      </c>
      <c r="G256" s="300" t="s">
        <v>36</v>
      </c>
      <c r="H256" s="301"/>
      <c r="I256" s="302"/>
      <c r="K256" s="87"/>
    </row>
    <row r="257" spans="1:11" s="38" customFormat="1" ht="19.95" customHeight="1" thickBot="1" x14ac:dyDescent="0.45">
      <c r="B257" s="303" t="s">
        <v>379</v>
      </c>
      <c r="G257" s="60"/>
      <c r="H257" s="100"/>
      <c r="I257" s="60"/>
      <c r="K257" s="87"/>
    </row>
    <row r="258" spans="1:11" s="38" customFormat="1" ht="19.95" customHeight="1" x14ac:dyDescent="0.4">
      <c r="G258" s="60"/>
      <c r="H258" s="100"/>
      <c r="I258" s="60"/>
      <c r="K258" s="87"/>
    </row>
    <row r="259" spans="1:11" s="38" customFormat="1" ht="19.95" customHeight="1" x14ac:dyDescent="0.4">
      <c r="B259" s="38" t="s">
        <v>378</v>
      </c>
      <c r="D259" s="87">
        <f>34123.97+40768148.89</f>
        <v>40802272.859999999</v>
      </c>
      <c r="F259" s="87">
        <v>14368519.59</v>
      </c>
      <c r="G259" s="60">
        <f>+D259+F259</f>
        <v>55170792.450000003</v>
      </c>
      <c r="H259" s="100"/>
      <c r="I259" s="60"/>
      <c r="K259" s="87"/>
    </row>
    <row r="260" spans="1:11" s="38" customFormat="1" ht="19.95" customHeight="1" x14ac:dyDescent="0.4">
      <c r="B260" s="38" t="s">
        <v>384</v>
      </c>
      <c r="D260" s="87">
        <v>5280664.95</v>
      </c>
      <c r="F260" s="87">
        <v>0</v>
      </c>
      <c r="G260" s="60">
        <f>+D260+F260</f>
        <v>5280664.95</v>
      </c>
      <c r="H260" s="100"/>
      <c r="I260" s="60"/>
      <c r="K260" s="87"/>
    </row>
    <row r="261" spans="1:11" s="38" customFormat="1" ht="19.95" customHeight="1" x14ac:dyDescent="0.4">
      <c r="B261" s="38" t="s">
        <v>38</v>
      </c>
      <c r="D261" s="304">
        <v>-5026034.97</v>
      </c>
      <c r="E261" s="305"/>
      <c r="F261" s="304">
        <v>-485914.65</v>
      </c>
      <c r="G261" s="306">
        <f>+D261+F261</f>
        <v>-5511949.6200000001</v>
      </c>
      <c r="H261" s="100"/>
      <c r="I261" s="60"/>
      <c r="K261" s="87"/>
    </row>
    <row r="262" spans="1:11" s="38" customFormat="1" ht="19.95" customHeight="1" x14ac:dyDescent="0.4">
      <c r="B262" s="38" t="s">
        <v>385</v>
      </c>
      <c r="D262" s="307">
        <f>SUM(D259:D261)</f>
        <v>41056902.840000004</v>
      </c>
      <c r="E262" s="308"/>
      <c r="F262" s="307">
        <f>SUM(F259:F261)</f>
        <v>13882604.939999999</v>
      </c>
      <c r="G262" s="309">
        <f>SUM(G259:G261)</f>
        <v>54939507.780000009</v>
      </c>
      <c r="H262" s="100"/>
      <c r="I262" s="60"/>
      <c r="K262" s="87"/>
    </row>
    <row r="263" spans="1:11" s="38" customFormat="1" ht="19.95" customHeight="1" x14ac:dyDescent="0.4">
      <c r="G263" s="60"/>
      <c r="H263" s="100"/>
      <c r="I263" s="60"/>
      <c r="K263" s="87"/>
    </row>
    <row r="264" spans="1:11" s="38" customFormat="1" ht="19.95" customHeight="1" x14ac:dyDescent="0.4">
      <c r="B264" s="119" t="s">
        <v>386</v>
      </c>
      <c r="C264" s="119"/>
      <c r="D264" s="119"/>
      <c r="G264" s="60"/>
      <c r="H264" s="100"/>
      <c r="I264" s="60"/>
      <c r="K264" s="87"/>
    </row>
    <row r="265" spans="1:11" s="64" customFormat="1" ht="28.95" customHeight="1" x14ac:dyDescent="0.4">
      <c r="A265" s="38"/>
      <c r="B265" s="38"/>
      <c r="C265" s="38"/>
      <c r="D265" s="38"/>
      <c r="E265" s="38"/>
      <c r="F265" s="38"/>
      <c r="G265" s="60"/>
      <c r="H265" s="100"/>
      <c r="I265" s="60"/>
      <c r="K265" s="213"/>
    </row>
    <row r="266" spans="1:11" s="38" customFormat="1" ht="19.95" customHeight="1" x14ac:dyDescent="0.4">
      <c r="B266" s="38" t="s">
        <v>378</v>
      </c>
      <c r="D266" s="87">
        <f>25736378.71+27933.33</f>
        <v>25764312.039999999</v>
      </c>
      <c r="F266" s="87">
        <f>9998314.17+971829.3</f>
        <v>10970143.470000001</v>
      </c>
      <c r="G266" s="60">
        <f>+D266+F266</f>
        <v>36734455.509999998</v>
      </c>
      <c r="H266" s="100"/>
      <c r="I266" s="60"/>
      <c r="K266" s="87"/>
    </row>
    <row r="267" spans="1:11" s="38" customFormat="1" ht="19.95" customHeight="1" x14ac:dyDescent="0.4">
      <c r="B267" s="38" t="s">
        <v>387</v>
      </c>
      <c r="D267" s="87">
        <f>3904470.26-3101</f>
        <v>3901369.26</v>
      </c>
      <c r="F267" s="87">
        <v>1487691.86</v>
      </c>
      <c r="G267" s="60">
        <f>+D267+F267</f>
        <v>5389061.1200000001</v>
      </c>
      <c r="H267" s="100"/>
      <c r="I267" s="60"/>
      <c r="K267" s="87"/>
    </row>
    <row r="268" spans="1:11" s="38" customFormat="1" x14ac:dyDescent="0.4">
      <c r="B268" s="38" t="s">
        <v>38</v>
      </c>
      <c r="D268" s="305">
        <v>-3901368.26</v>
      </c>
      <c r="E268" s="308"/>
      <c r="F268" s="305">
        <v>-485914.65</v>
      </c>
      <c r="G268" s="309">
        <f>+D268+F268</f>
        <v>-4387282.91</v>
      </c>
      <c r="H268" s="100"/>
      <c r="I268" s="60"/>
      <c r="K268" s="87"/>
    </row>
    <row r="269" spans="1:11" s="38" customFormat="1" x14ac:dyDescent="0.4">
      <c r="B269" s="38" t="s">
        <v>385</v>
      </c>
      <c r="D269" s="307">
        <f>SUM(D266:D268)</f>
        <v>25764313.039999999</v>
      </c>
      <c r="E269" s="308"/>
      <c r="F269" s="307">
        <f>SUM(F266:F268)</f>
        <v>11971920.68</v>
      </c>
      <c r="G269" s="309">
        <f>SUM(D269:F269)</f>
        <v>37736233.719999999</v>
      </c>
      <c r="H269" s="100"/>
      <c r="I269" s="60"/>
      <c r="K269" s="87"/>
    </row>
    <row r="270" spans="1:11" s="38" customFormat="1" ht="20.7" customHeight="1" thickBot="1" x14ac:dyDescent="0.45">
      <c r="A270" s="64"/>
      <c r="B270" s="64" t="s">
        <v>380</v>
      </c>
      <c r="C270" s="64"/>
      <c r="D270" s="310">
        <f>+D262-D269</f>
        <v>15292589.800000004</v>
      </c>
      <c r="E270" s="311"/>
      <c r="F270" s="310">
        <f t="shared" ref="F270" si="1">+F262-F269</f>
        <v>1910684.2599999998</v>
      </c>
      <c r="G270" s="312">
        <f>+D270+F270</f>
        <v>17203274.060000002</v>
      </c>
      <c r="H270" s="301"/>
      <c r="I270" s="302"/>
      <c r="K270" s="87"/>
    </row>
    <row r="271" spans="1:11" s="38" customFormat="1" ht="21.6" thickTop="1" x14ac:dyDescent="0.4">
      <c r="G271" s="60"/>
      <c r="H271" s="100"/>
      <c r="I271" s="60"/>
      <c r="K271" s="87"/>
    </row>
    <row r="272" spans="1:11" ht="15" customHeight="1" x14ac:dyDescent="0.4">
      <c r="A272" s="39"/>
      <c r="B272" s="39"/>
      <c r="C272" s="39"/>
      <c r="D272" s="40"/>
      <c r="E272" s="39"/>
      <c r="F272" s="40"/>
      <c r="G272" s="40"/>
      <c r="H272" s="41"/>
      <c r="I272" s="40"/>
      <c r="J272" s="39"/>
    </row>
    <row r="273" spans="1:33" ht="28.5" customHeight="1" x14ac:dyDescent="0.4">
      <c r="A273" s="84"/>
      <c r="B273" s="44"/>
      <c r="C273" s="44"/>
      <c r="D273" s="44"/>
      <c r="E273" s="44"/>
      <c r="F273" s="44"/>
      <c r="G273" s="41"/>
      <c r="H273" s="41"/>
      <c r="I273" s="41"/>
      <c r="J273" s="39"/>
    </row>
    <row r="274" spans="1:33" ht="42.75" customHeight="1" x14ac:dyDescent="0.4">
      <c r="A274" s="56" t="s">
        <v>45</v>
      </c>
      <c r="B274" s="84" t="s">
        <v>47</v>
      </c>
      <c r="C274" s="84"/>
      <c r="D274" s="44"/>
      <c r="E274" s="44"/>
      <c r="F274" s="44"/>
      <c r="G274" s="41"/>
      <c r="H274" s="41"/>
      <c r="I274" s="41"/>
      <c r="J274" s="45"/>
      <c r="K274" s="109"/>
      <c r="L274" s="45"/>
    </row>
    <row r="275" spans="1:33" ht="19.95" customHeight="1" x14ac:dyDescent="0.4">
      <c r="A275" s="84"/>
      <c r="B275" s="44"/>
      <c r="C275" s="44"/>
      <c r="D275" s="44"/>
      <c r="E275" s="44"/>
      <c r="F275" s="44"/>
      <c r="G275" s="41"/>
      <c r="H275" s="41"/>
      <c r="I275" s="41"/>
      <c r="J275" s="39"/>
      <c r="K275" s="109"/>
      <c r="L275" s="45"/>
    </row>
    <row r="276" spans="1:33" ht="19.95" customHeight="1" x14ac:dyDescent="0.4">
      <c r="A276" s="84"/>
      <c r="B276" s="44"/>
      <c r="C276" s="44"/>
      <c r="D276" s="44"/>
      <c r="E276" s="44"/>
      <c r="F276" s="44"/>
      <c r="G276" s="41"/>
      <c r="H276" s="41"/>
      <c r="I276" s="41"/>
      <c r="J276" s="39"/>
      <c r="K276" s="109"/>
      <c r="L276" s="45"/>
    </row>
    <row r="277" spans="1:33" s="65" customFormat="1" ht="19.95" customHeight="1" x14ac:dyDescent="0.4">
      <c r="A277" s="44" t="s">
        <v>299</v>
      </c>
      <c r="B277" s="44"/>
      <c r="C277" s="44"/>
      <c r="D277" s="44"/>
      <c r="E277" s="44"/>
      <c r="F277" s="44"/>
      <c r="G277" s="41"/>
      <c r="H277" s="41"/>
      <c r="I277" s="41"/>
      <c r="J277" s="56"/>
      <c r="K277" s="110"/>
      <c r="L277" s="63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</row>
    <row r="278" spans="1:33" s="65" customFormat="1" ht="19.95" customHeight="1" x14ac:dyDescent="0.4">
      <c r="A278" s="85"/>
      <c r="B278" s="85"/>
      <c r="C278" s="85"/>
      <c r="D278" s="85"/>
      <c r="E278" s="85"/>
      <c r="F278" s="85"/>
      <c r="G278" s="69"/>
      <c r="H278" s="69"/>
      <c r="I278" s="69"/>
      <c r="J278" s="56"/>
      <c r="K278" s="110"/>
      <c r="L278" s="63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</row>
    <row r="279" spans="1:33" x14ac:dyDescent="0.4">
      <c r="A279" s="382" t="s">
        <v>4</v>
      </c>
      <c r="B279" s="383"/>
      <c r="C279" s="383"/>
      <c r="D279" s="383"/>
      <c r="E279" s="383"/>
      <c r="F279" s="384"/>
      <c r="G279" s="224">
        <v>2021</v>
      </c>
      <c r="H279" s="47"/>
      <c r="I279" s="224">
        <v>2020</v>
      </c>
      <c r="J279" s="40"/>
    </row>
    <row r="280" spans="1:33" x14ac:dyDescent="0.4">
      <c r="A280" s="127" t="s">
        <v>48</v>
      </c>
      <c r="B280" s="122"/>
      <c r="C280" s="122"/>
      <c r="D280" s="122"/>
      <c r="E280" s="122"/>
      <c r="F280" s="123"/>
      <c r="G280" s="48">
        <v>8792058.5700000003</v>
      </c>
      <c r="H280" s="49"/>
      <c r="I280" s="48">
        <v>8792058.5700000003</v>
      </c>
      <c r="J280" s="39"/>
    </row>
    <row r="281" spans="1:33" x14ac:dyDescent="0.4">
      <c r="A281" s="236" t="s">
        <v>334</v>
      </c>
      <c r="B281" s="237"/>
      <c r="C281" s="237"/>
      <c r="D281" s="122"/>
      <c r="E281" s="122"/>
      <c r="F281" s="123"/>
      <c r="G281" s="48">
        <v>-8792056.5700000003</v>
      </c>
      <c r="H281" s="49"/>
      <c r="I281" s="48">
        <v>-8792056.5700000003</v>
      </c>
      <c r="J281" s="39"/>
    </row>
    <row r="282" spans="1:33" x14ac:dyDescent="0.4">
      <c r="A282" s="121" t="s">
        <v>52</v>
      </c>
      <c r="B282" s="122"/>
      <c r="C282" s="122"/>
      <c r="D282" s="122"/>
      <c r="E282" s="122"/>
      <c r="F282" s="123"/>
      <c r="G282" s="46">
        <f>SUM(G280:G281)</f>
        <v>2</v>
      </c>
      <c r="H282" s="47"/>
      <c r="I282" s="46">
        <f>SUM(I280:I281)</f>
        <v>2</v>
      </c>
      <c r="J282" s="39"/>
    </row>
    <row r="283" spans="1:33" x14ac:dyDescent="0.4">
      <c r="A283" s="74"/>
      <c r="B283" s="74"/>
      <c r="C283" s="74"/>
      <c r="D283" s="74"/>
      <c r="E283" s="74"/>
      <c r="F283" s="74"/>
      <c r="G283" s="86"/>
      <c r="H283" s="47"/>
      <c r="I283" s="86"/>
      <c r="J283" s="39"/>
    </row>
    <row r="284" spans="1:33" x14ac:dyDescent="0.4">
      <c r="A284" s="39"/>
      <c r="B284" s="39"/>
      <c r="C284" s="39"/>
      <c r="D284" s="39"/>
      <c r="E284" s="39"/>
      <c r="F284" s="39"/>
      <c r="G284" s="40"/>
      <c r="H284" s="41"/>
      <c r="I284" s="40"/>
      <c r="J284" s="39"/>
    </row>
    <row r="285" spans="1:33" x14ac:dyDescent="0.4">
      <c r="A285" s="39"/>
      <c r="B285" s="39"/>
      <c r="C285" s="39"/>
      <c r="D285" s="39"/>
      <c r="E285" s="39"/>
      <c r="F285" s="39"/>
      <c r="G285" s="40"/>
      <c r="H285" s="41"/>
      <c r="I285" s="40"/>
      <c r="J285" s="39"/>
    </row>
    <row r="286" spans="1:33" x14ac:dyDescent="0.4">
      <c r="A286" s="39"/>
      <c r="B286" s="39"/>
      <c r="C286" s="39"/>
      <c r="D286" s="39"/>
      <c r="E286" s="39"/>
      <c r="F286" s="39"/>
      <c r="G286" s="40"/>
      <c r="H286" s="41"/>
      <c r="I286" s="40"/>
      <c r="J286" s="39"/>
    </row>
    <row r="287" spans="1:33" x14ac:dyDescent="0.4">
      <c r="A287" s="39"/>
      <c r="B287" s="39"/>
      <c r="C287" s="39"/>
      <c r="D287" s="39"/>
      <c r="E287" s="39"/>
      <c r="F287" s="39"/>
      <c r="G287" s="40"/>
      <c r="H287" s="41"/>
      <c r="I287" s="40"/>
      <c r="J287" s="39"/>
    </row>
    <row r="288" spans="1:33" x14ac:dyDescent="0.4">
      <c r="A288" s="39"/>
      <c r="B288" s="39"/>
      <c r="C288" s="39"/>
      <c r="D288" s="39"/>
      <c r="E288" s="39"/>
      <c r="F288" s="39"/>
      <c r="G288" s="40"/>
      <c r="H288" s="41"/>
      <c r="I288" s="40"/>
      <c r="J288" s="39"/>
    </row>
    <row r="289" spans="1:12" x14ac:dyDescent="0.4">
      <c r="A289" s="39"/>
      <c r="B289" s="39"/>
      <c r="C289" s="39"/>
      <c r="D289" s="39"/>
      <c r="E289" s="39"/>
      <c r="F289" s="39"/>
      <c r="G289" s="40"/>
      <c r="H289" s="41"/>
      <c r="I289" s="40"/>
      <c r="J289" s="39"/>
    </row>
    <row r="290" spans="1:12" x14ac:dyDescent="0.4">
      <c r="A290" s="39"/>
      <c r="B290" s="39"/>
      <c r="C290" s="39"/>
      <c r="D290" s="39"/>
      <c r="E290" s="39"/>
      <c r="F290" s="39"/>
      <c r="G290" s="40"/>
      <c r="H290" s="41"/>
      <c r="I290" s="40"/>
      <c r="J290" s="39"/>
    </row>
    <row r="291" spans="1:12" ht="30.45" customHeight="1" x14ac:dyDescent="0.4">
      <c r="A291" s="56" t="s">
        <v>46</v>
      </c>
      <c r="B291" s="56" t="s">
        <v>50</v>
      </c>
      <c r="C291" s="56"/>
      <c r="D291" s="56"/>
      <c r="E291" s="39"/>
      <c r="F291" s="39"/>
      <c r="G291" s="40"/>
      <c r="H291" s="41"/>
      <c r="I291" s="40"/>
      <c r="J291" s="39"/>
      <c r="K291" s="109"/>
      <c r="L291" s="45"/>
    </row>
    <row r="292" spans="1:12" ht="19.95" customHeight="1" x14ac:dyDescent="0.4">
      <c r="A292" s="56"/>
      <c r="B292" s="56"/>
      <c r="C292" s="56"/>
      <c r="D292" s="56"/>
      <c r="E292" s="39"/>
      <c r="F292" s="39"/>
      <c r="G292" s="40"/>
      <c r="H292" s="41"/>
      <c r="I292" s="40"/>
      <c r="J292" s="39"/>
      <c r="K292" s="109"/>
      <c r="L292" s="45"/>
    </row>
    <row r="293" spans="1:12" ht="22.95" customHeight="1" x14ac:dyDescent="0.4">
      <c r="A293" s="39" t="s">
        <v>411</v>
      </c>
      <c r="B293" s="39"/>
      <c r="C293" s="39"/>
      <c r="D293" s="39"/>
      <c r="E293" s="39"/>
      <c r="F293" s="39"/>
      <c r="G293" s="40"/>
      <c r="H293" s="41"/>
      <c r="I293" s="40"/>
      <c r="J293" s="39"/>
      <c r="K293" s="109"/>
      <c r="L293" s="45"/>
    </row>
    <row r="294" spans="1:12" ht="22.95" customHeight="1" x14ac:dyDescent="0.4">
      <c r="A294" s="39" t="s">
        <v>353</v>
      </c>
      <c r="B294" s="56"/>
      <c r="C294" s="56"/>
      <c r="D294" s="56"/>
      <c r="E294" s="39"/>
      <c r="F294" s="39"/>
      <c r="G294" s="40"/>
      <c r="H294" s="41"/>
      <c r="I294" s="40"/>
      <c r="J294" s="39"/>
      <c r="K294" s="109"/>
      <c r="L294" s="45"/>
    </row>
    <row r="295" spans="1:12" s="38" customFormat="1" ht="18" customHeight="1" x14ac:dyDescent="0.4">
      <c r="A295" s="64"/>
      <c r="B295" s="64"/>
      <c r="C295" s="64"/>
      <c r="D295" s="64"/>
      <c r="G295" s="60"/>
      <c r="H295" s="100"/>
      <c r="I295" s="60"/>
      <c r="J295" s="288"/>
      <c r="K295" s="87"/>
    </row>
    <row r="296" spans="1:12" s="38" customFormat="1" x14ac:dyDescent="0.4">
      <c r="A296" s="379" t="s">
        <v>4</v>
      </c>
      <c r="B296" s="380"/>
      <c r="C296" s="380"/>
      <c r="D296" s="380"/>
      <c r="E296" s="380"/>
      <c r="F296" s="381"/>
      <c r="G296" s="263">
        <v>2021</v>
      </c>
      <c r="H296" s="289"/>
      <c r="I296" s="263">
        <v>2020</v>
      </c>
      <c r="K296" s="87"/>
    </row>
    <row r="297" spans="1:12" s="38" customFormat="1" ht="16.5" customHeight="1" x14ac:dyDescent="0.4">
      <c r="A297" s="236" t="s">
        <v>354</v>
      </c>
      <c r="B297" s="285"/>
      <c r="C297" s="285"/>
      <c r="D297" s="296"/>
      <c r="E297" s="285"/>
      <c r="F297" s="286"/>
      <c r="G297" s="104">
        <v>4896937.0999999996</v>
      </c>
      <c r="H297" s="105"/>
      <c r="I297" s="104">
        <v>12240797.43</v>
      </c>
      <c r="K297" s="87"/>
      <c r="L297" s="60"/>
    </row>
    <row r="298" spans="1:12" s="38" customFormat="1" x14ac:dyDescent="0.4">
      <c r="A298" s="236" t="s">
        <v>51</v>
      </c>
      <c r="B298" s="285"/>
      <c r="C298" s="285"/>
      <c r="D298" s="285"/>
      <c r="E298" s="285"/>
      <c r="F298" s="286"/>
      <c r="G298" s="104">
        <v>882641.36</v>
      </c>
      <c r="H298" s="105"/>
      <c r="I298" s="104">
        <v>2993541.11</v>
      </c>
      <c r="K298" s="87"/>
    </row>
    <row r="299" spans="1:12" s="38" customFormat="1" x14ac:dyDescent="0.4">
      <c r="A299" s="284" t="s">
        <v>163</v>
      </c>
      <c r="B299" s="285"/>
      <c r="C299" s="285"/>
      <c r="D299" s="285"/>
      <c r="E299" s="285"/>
      <c r="F299" s="286"/>
      <c r="G299" s="96">
        <f>SUM(G297:G298)</f>
        <v>5779578.46</v>
      </c>
      <c r="H299" s="289"/>
      <c r="I299" s="96">
        <f>SUM(I297:I298)</f>
        <v>15234338.539999999</v>
      </c>
      <c r="K299" s="87"/>
    </row>
    <row r="300" spans="1:12" x14ac:dyDescent="0.4">
      <c r="A300" s="44"/>
      <c r="B300" s="44"/>
      <c r="C300" s="44"/>
      <c r="D300" s="44"/>
      <c r="E300" s="44"/>
      <c r="F300" s="44"/>
      <c r="G300" s="41"/>
      <c r="H300" s="41"/>
      <c r="I300" s="41"/>
      <c r="J300" s="39"/>
    </row>
    <row r="301" spans="1:12" x14ac:dyDescent="0.4">
      <c r="A301" s="84"/>
      <c r="B301" s="44"/>
      <c r="C301" s="44"/>
      <c r="D301" s="44"/>
      <c r="E301" s="44"/>
      <c r="F301" s="44"/>
      <c r="G301" s="82"/>
      <c r="H301" s="82"/>
      <c r="I301" s="82"/>
      <c r="J301" s="39"/>
    </row>
    <row r="302" spans="1:12" x14ac:dyDescent="0.4">
      <c r="A302" s="39"/>
      <c r="B302" s="39"/>
      <c r="C302" s="39"/>
      <c r="D302" s="39"/>
      <c r="E302" s="39"/>
      <c r="F302" s="39"/>
      <c r="G302" s="40"/>
      <c r="H302" s="41"/>
      <c r="I302" s="40"/>
      <c r="J302" s="39"/>
    </row>
    <row r="303" spans="1:12" ht="30.45" customHeight="1" x14ac:dyDescent="0.4">
      <c r="A303" s="39"/>
      <c r="B303" s="39"/>
      <c r="C303" s="39"/>
      <c r="D303" s="39"/>
      <c r="E303" s="39"/>
      <c r="F303" s="39"/>
      <c r="G303" s="40"/>
      <c r="H303" s="41"/>
      <c r="I303" s="40"/>
      <c r="J303" s="39"/>
      <c r="K303" s="109"/>
      <c r="L303" s="45"/>
    </row>
    <row r="304" spans="1:12" ht="19.95" customHeight="1" x14ac:dyDescent="0.4">
      <c r="A304" s="56" t="s">
        <v>49</v>
      </c>
      <c r="B304" s="56" t="s">
        <v>53</v>
      </c>
      <c r="C304" s="56"/>
      <c r="D304" s="39"/>
      <c r="E304" s="39"/>
      <c r="F304" s="39"/>
      <c r="G304" s="40"/>
      <c r="H304" s="41"/>
      <c r="I304" s="40"/>
      <c r="J304" s="39"/>
      <c r="K304" s="109"/>
      <c r="L304" s="45"/>
    </row>
    <row r="305" spans="1:12" ht="19.95" customHeight="1" x14ac:dyDescent="0.4">
      <c r="A305" s="39"/>
      <c r="B305" s="39"/>
      <c r="C305" s="39"/>
      <c r="D305" s="39"/>
      <c r="E305" s="39"/>
      <c r="F305" s="39"/>
      <c r="G305" s="40"/>
      <c r="H305" s="41"/>
      <c r="I305" s="40"/>
      <c r="J305" s="39"/>
      <c r="K305" s="109"/>
      <c r="L305" s="45"/>
    </row>
    <row r="306" spans="1:12" ht="18" hidden="1" customHeight="1" x14ac:dyDescent="0.4">
      <c r="A306" s="126" t="s">
        <v>300</v>
      </c>
      <c r="B306" s="126"/>
      <c r="C306" s="126"/>
      <c r="D306" s="126"/>
      <c r="E306" s="126"/>
      <c r="F306" s="126"/>
      <c r="G306" s="68"/>
      <c r="H306" s="69"/>
      <c r="I306" s="68"/>
      <c r="J306" s="39"/>
      <c r="K306" s="109"/>
      <c r="L306" s="45"/>
    </row>
    <row r="307" spans="1:12" ht="18.600000000000001" customHeight="1" x14ac:dyDescent="0.4">
      <c r="A307" s="124"/>
      <c r="B307" s="124"/>
      <c r="C307" s="124"/>
      <c r="D307" s="39"/>
      <c r="E307" s="39"/>
      <c r="F307" s="39"/>
      <c r="G307" s="40"/>
      <c r="H307" s="41"/>
      <c r="I307" s="40"/>
      <c r="J307" s="39"/>
      <c r="K307" s="109"/>
      <c r="L307" s="45"/>
    </row>
    <row r="308" spans="1:12" ht="20.7" customHeight="1" x14ac:dyDescent="0.4">
      <c r="A308" s="382" t="s">
        <v>4</v>
      </c>
      <c r="B308" s="383"/>
      <c r="C308" s="383"/>
      <c r="D308" s="383"/>
      <c r="E308" s="383"/>
      <c r="F308" s="384"/>
      <c r="G308" s="224">
        <v>2021</v>
      </c>
      <c r="H308" s="47"/>
      <c r="I308" s="224">
        <v>2020</v>
      </c>
      <c r="J308" s="39"/>
      <c r="K308" s="109"/>
      <c r="L308" s="45"/>
    </row>
    <row r="309" spans="1:12" ht="20.7" customHeight="1" x14ac:dyDescent="0.4">
      <c r="A309" s="127" t="s">
        <v>54</v>
      </c>
      <c r="B309" s="122"/>
      <c r="C309" s="122"/>
      <c r="D309" s="122"/>
      <c r="E309" s="122"/>
      <c r="F309" s="123"/>
      <c r="G309" s="48">
        <v>190556.28</v>
      </c>
      <c r="H309" s="49"/>
      <c r="I309" s="48">
        <v>63979.42</v>
      </c>
      <c r="J309" s="39"/>
      <c r="K309" s="109"/>
      <c r="L309" s="45"/>
    </row>
    <row r="310" spans="1:12" ht="18" customHeight="1" x14ac:dyDescent="0.4">
      <c r="A310" s="127" t="s">
        <v>55</v>
      </c>
      <c r="B310" s="122"/>
      <c r="C310" s="122"/>
      <c r="D310" s="122"/>
      <c r="E310" s="122"/>
      <c r="F310" s="123"/>
      <c r="G310" s="48">
        <v>100199.05</v>
      </c>
      <c r="H310" s="49"/>
      <c r="I310" s="48">
        <v>291481.78000000003</v>
      </c>
      <c r="J310" s="61"/>
    </row>
    <row r="311" spans="1:12" x14ac:dyDescent="0.4">
      <c r="A311" s="127" t="s">
        <v>200</v>
      </c>
      <c r="B311" s="122"/>
      <c r="C311" s="122"/>
      <c r="D311" s="122"/>
      <c r="E311" s="122"/>
      <c r="F311" s="123"/>
      <c r="G311" s="48">
        <v>12631.56</v>
      </c>
      <c r="H311" s="49"/>
      <c r="I311" s="48">
        <v>0</v>
      </c>
      <c r="J311" s="39"/>
    </row>
    <row r="312" spans="1:12" x14ac:dyDescent="0.4">
      <c r="A312" s="127" t="s">
        <v>313</v>
      </c>
      <c r="B312" s="122"/>
      <c r="C312" s="122"/>
      <c r="D312" s="122"/>
      <c r="E312" s="122"/>
      <c r="F312" s="123"/>
      <c r="G312" s="48">
        <v>0</v>
      </c>
      <c r="H312" s="49"/>
      <c r="I312" s="48">
        <v>1397.43</v>
      </c>
      <c r="J312" s="39"/>
    </row>
    <row r="313" spans="1:12" x14ac:dyDescent="0.4">
      <c r="A313" s="217" t="s">
        <v>178</v>
      </c>
      <c r="B313" s="215"/>
      <c r="C313" s="215"/>
      <c r="D313" s="215"/>
      <c r="E313" s="215"/>
      <c r="F313" s="216"/>
      <c r="G313" s="48">
        <v>2500000</v>
      </c>
      <c r="H313" s="49"/>
      <c r="I313" s="48">
        <v>1826903.4</v>
      </c>
      <c r="J313" s="39"/>
    </row>
    <row r="314" spans="1:12" x14ac:dyDescent="0.4">
      <c r="A314" s="121" t="s">
        <v>56</v>
      </c>
      <c r="B314" s="122"/>
      <c r="C314" s="122"/>
      <c r="D314" s="122"/>
      <c r="E314" s="122"/>
      <c r="F314" s="123"/>
      <c r="G314" s="46">
        <f>SUM(G309:G313)</f>
        <v>2803386.89</v>
      </c>
      <c r="H314" s="47"/>
      <c r="I314" s="46">
        <f>SUM(I309:I313)</f>
        <v>2183762.0299999998</v>
      </c>
      <c r="J314" s="39"/>
    </row>
    <row r="315" spans="1:12" x14ac:dyDescent="0.4">
      <c r="A315" s="39"/>
      <c r="B315" s="39"/>
      <c r="C315" s="39"/>
      <c r="D315" s="39"/>
      <c r="E315" s="39"/>
      <c r="F315" s="39"/>
      <c r="G315" s="40"/>
      <c r="H315" s="41"/>
      <c r="I315" s="40"/>
      <c r="J315" s="39"/>
    </row>
    <row r="316" spans="1:12" x14ac:dyDescent="0.4">
      <c r="A316" s="39"/>
      <c r="B316" s="39"/>
      <c r="C316" s="39"/>
      <c r="D316" s="39"/>
      <c r="E316" s="39"/>
      <c r="F316" s="39"/>
      <c r="G316" s="40"/>
      <c r="H316" s="41"/>
      <c r="I316" s="40"/>
      <c r="J316" s="39"/>
    </row>
    <row r="317" spans="1:12" ht="30.45" customHeight="1" x14ac:dyDescent="0.4">
      <c r="A317" s="39"/>
      <c r="B317" s="39"/>
      <c r="C317" s="39"/>
      <c r="D317" s="39"/>
      <c r="E317" s="39"/>
      <c r="F317" s="39"/>
      <c r="G317" s="40"/>
      <c r="H317" s="41"/>
      <c r="I317" s="40"/>
      <c r="J317" s="39"/>
      <c r="K317" s="109"/>
      <c r="L317" s="45"/>
    </row>
    <row r="318" spans="1:12" ht="19.95" customHeight="1" x14ac:dyDescent="0.4">
      <c r="A318" s="56" t="s">
        <v>396</v>
      </c>
      <c r="B318" s="39"/>
      <c r="C318" s="39"/>
      <c r="D318" s="39"/>
      <c r="E318" s="39"/>
      <c r="F318" s="39"/>
      <c r="G318" s="40"/>
      <c r="H318" s="41"/>
      <c r="I318" s="40"/>
      <c r="J318" s="39"/>
      <c r="K318" s="109"/>
      <c r="L318" s="45"/>
    </row>
    <row r="319" spans="1:12" ht="19.95" customHeight="1" x14ac:dyDescent="0.4">
      <c r="A319" s="389"/>
      <c r="B319" s="389"/>
      <c r="C319" s="389"/>
      <c r="D319" s="389"/>
      <c r="E319" s="389"/>
      <c r="F319" s="389"/>
      <c r="G319" s="389"/>
      <c r="H319" s="389"/>
      <c r="I319" s="389"/>
      <c r="J319" s="39"/>
      <c r="K319" s="109"/>
      <c r="L319" s="45"/>
    </row>
    <row r="320" spans="1:12" ht="22.2" customHeight="1" x14ac:dyDescent="0.4">
      <c r="A320" s="39" t="s">
        <v>301</v>
      </c>
      <c r="B320" s="39"/>
      <c r="C320" s="39"/>
      <c r="D320" s="39"/>
      <c r="E320" s="39"/>
      <c r="F320" s="39"/>
      <c r="G320" s="40"/>
      <c r="H320" s="41"/>
      <c r="I320" s="40"/>
      <c r="J320" s="61"/>
    </row>
    <row r="321" spans="1:12" x14ac:dyDescent="0.4">
      <c r="A321" s="39"/>
      <c r="B321" s="57"/>
      <c r="C321" s="57"/>
      <c r="D321" s="88"/>
      <c r="E321" s="88"/>
      <c r="F321" s="39"/>
      <c r="G321" s="40"/>
      <c r="H321" s="41"/>
      <c r="I321" s="40"/>
      <c r="J321" s="39"/>
    </row>
    <row r="322" spans="1:12" x14ac:dyDescent="0.4">
      <c r="A322" s="382" t="s">
        <v>4</v>
      </c>
      <c r="B322" s="383"/>
      <c r="C322" s="383"/>
      <c r="D322" s="383"/>
      <c r="E322" s="383"/>
      <c r="F322" s="384"/>
      <c r="G322" s="224">
        <v>2021</v>
      </c>
      <c r="H322" s="47"/>
      <c r="I322" s="224">
        <v>2020</v>
      </c>
      <c r="J322" s="39"/>
    </row>
    <row r="323" spans="1:12" x14ac:dyDescent="0.4">
      <c r="A323" s="127" t="s">
        <v>57</v>
      </c>
      <c r="B323" s="122"/>
      <c r="C323" s="122"/>
      <c r="D323" s="122"/>
      <c r="E323" s="122"/>
      <c r="F323" s="123"/>
      <c r="G323" s="48">
        <v>1968869.95</v>
      </c>
      <c r="H323" s="49"/>
      <c r="I323" s="48">
        <v>1760232.41</v>
      </c>
      <c r="J323" s="39"/>
    </row>
    <row r="324" spans="1:12" x14ac:dyDescent="0.4">
      <c r="A324" s="127" t="s">
        <v>58</v>
      </c>
      <c r="B324" s="122"/>
      <c r="C324" s="122"/>
      <c r="D324" s="122"/>
      <c r="E324" s="122"/>
      <c r="F324" s="123"/>
      <c r="G324" s="48">
        <v>2050718.15</v>
      </c>
      <c r="H324" s="49"/>
      <c r="I324" s="48">
        <v>2716050.04</v>
      </c>
      <c r="J324" s="39"/>
    </row>
    <row r="325" spans="1:12" x14ac:dyDescent="0.4">
      <c r="A325" s="121" t="s">
        <v>59</v>
      </c>
      <c r="B325" s="122"/>
      <c r="C325" s="122"/>
      <c r="D325" s="122"/>
      <c r="E325" s="122"/>
      <c r="F325" s="123"/>
      <c r="G325" s="46">
        <f>SUM(G323:G324)</f>
        <v>4019588.0999999996</v>
      </c>
      <c r="H325" s="47"/>
      <c r="I325" s="46">
        <f>SUM(I323:I324)</f>
        <v>4476282.45</v>
      </c>
      <c r="J325" s="39"/>
    </row>
    <row r="326" spans="1:12" x14ac:dyDescent="0.4">
      <c r="A326" s="74"/>
      <c r="B326" s="74"/>
      <c r="C326" s="74"/>
      <c r="D326" s="74"/>
      <c r="E326" s="74"/>
      <c r="F326" s="74"/>
      <c r="G326" s="86"/>
      <c r="H326" s="47"/>
      <c r="I326" s="86"/>
      <c r="J326" s="39"/>
    </row>
    <row r="327" spans="1:12" x14ac:dyDescent="0.4">
      <c r="A327" s="74"/>
      <c r="B327" s="74"/>
      <c r="C327" s="74"/>
      <c r="D327" s="74"/>
      <c r="E327" s="74"/>
      <c r="F327" s="74"/>
      <c r="G327" s="86"/>
      <c r="H327" s="47"/>
      <c r="I327" s="86"/>
      <c r="J327" s="39"/>
    </row>
    <row r="328" spans="1:12" x14ac:dyDescent="0.4">
      <c r="A328" s="74"/>
      <c r="B328" s="74"/>
      <c r="C328" s="74"/>
      <c r="D328" s="74"/>
      <c r="E328" s="74"/>
      <c r="F328" s="74"/>
      <c r="G328" s="86"/>
      <c r="H328" s="47"/>
      <c r="I328" s="86"/>
      <c r="J328" s="39"/>
    </row>
    <row r="329" spans="1:12" x14ac:dyDescent="0.4">
      <c r="A329" s="74"/>
      <c r="B329" s="74"/>
      <c r="C329" s="74"/>
      <c r="D329" s="74"/>
      <c r="E329" s="74"/>
      <c r="F329" s="74"/>
      <c r="G329" s="86"/>
      <c r="H329" s="47"/>
      <c r="I329" s="86"/>
      <c r="J329" s="39"/>
    </row>
    <row r="330" spans="1:12" x14ac:dyDescent="0.4">
      <c r="A330" s="74"/>
      <c r="B330" s="74"/>
      <c r="C330" s="74"/>
      <c r="D330" s="74"/>
      <c r="E330" s="74"/>
      <c r="F330" s="74"/>
      <c r="G330" s="86"/>
      <c r="H330" s="47"/>
      <c r="I330" s="86"/>
      <c r="J330" s="39"/>
    </row>
    <row r="331" spans="1:12" ht="30.45" customHeight="1" x14ac:dyDescent="0.4">
      <c r="A331" s="56" t="s">
        <v>395</v>
      </c>
      <c r="B331" s="64" t="s">
        <v>126</v>
      </c>
      <c r="C331" s="64"/>
      <c r="D331" s="64"/>
      <c r="E331" s="270"/>
      <c r="F331" s="74"/>
      <c r="G331" s="86"/>
      <c r="H331" s="47"/>
      <c r="I331" s="86"/>
      <c r="J331" s="39"/>
      <c r="K331" s="109"/>
      <c r="L331" s="45"/>
    </row>
    <row r="332" spans="1:12" ht="19.95" customHeight="1" x14ac:dyDescent="0.4">
      <c r="A332" s="39"/>
      <c r="B332" s="57"/>
      <c r="C332" s="57"/>
      <c r="D332" s="57"/>
      <c r="E332" s="57"/>
      <c r="F332" s="39"/>
      <c r="G332" s="40"/>
      <c r="H332" s="41"/>
      <c r="I332" s="40"/>
      <c r="J332" s="39"/>
      <c r="K332" s="109"/>
      <c r="L332" s="45"/>
    </row>
    <row r="333" spans="1:12" s="38" customFormat="1" ht="19.95" customHeight="1" x14ac:dyDescent="0.4">
      <c r="A333" s="38" t="s">
        <v>388</v>
      </c>
      <c r="G333" s="60"/>
      <c r="H333" s="100"/>
      <c r="I333" s="60"/>
      <c r="K333" s="109"/>
      <c r="L333" s="45"/>
    </row>
    <row r="334" spans="1:12" s="38" customFormat="1" ht="27" customHeight="1" x14ac:dyDescent="0.4">
      <c r="A334" s="38" t="s">
        <v>377</v>
      </c>
      <c r="G334" s="60"/>
      <c r="H334" s="100"/>
      <c r="I334" s="60"/>
      <c r="J334" s="288"/>
      <c r="K334" s="87"/>
    </row>
    <row r="335" spans="1:12" s="38" customFormat="1" x14ac:dyDescent="0.4">
      <c r="G335" s="60"/>
      <c r="H335" s="100"/>
      <c r="I335" s="60"/>
      <c r="J335" s="288"/>
      <c r="K335" s="87"/>
    </row>
    <row r="336" spans="1:12" s="38" customFormat="1" x14ac:dyDescent="0.4">
      <c r="A336" s="379" t="s">
        <v>4</v>
      </c>
      <c r="B336" s="380"/>
      <c r="C336" s="380"/>
      <c r="D336" s="380"/>
      <c r="E336" s="380"/>
      <c r="F336" s="381"/>
      <c r="G336" s="263">
        <v>2021</v>
      </c>
      <c r="H336" s="289"/>
      <c r="I336" s="263">
        <v>2020</v>
      </c>
      <c r="K336" s="87"/>
    </row>
    <row r="337" spans="1:12" s="38" customFormat="1" x14ac:dyDescent="0.4">
      <c r="A337" s="101" t="s">
        <v>389</v>
      </c>
      <c r="B337" s="101"/>
      <c r="C337" s="102"/>
      <c r="D337" s="102"/>
      <c r="E337" s="102"/>
      <c r="F337" s="103"/>
      <c r="G337" s="104">
        <v>8096325.96</v>
      </c>
      <c r="H337" s="105"/>
      <c r="I337" s="104">
        <v>7008662.2000000002</v>
      </c>
      <c r="K337" s="87"/>
    </row>
    <row r="338" spans="1:12" s="38" customFormat="1" x14ac:dyDescent="0.4">
      <c r="A338" s="290" t="s">
        <v>60</v>
      </c>
      <c r="B338" s="291"/>
      <c r="C338" s="291"/>
      <c r="D338" s="291"/>
      <c r="E338" s="291"/>
      <c r="F338" s="292"/>
      <c r="G338" s="96">
        <f>SUM(G337:G337)</f>
        <v>8096325.96</v>
      </c>
      <c r="H338" s="289"/>
      <c r="I338" s="96">
        <f>SUM(I337:I337)</f>
        <v>7008662.2000000002</v>
      </c>
      <c r="K338" s="87"/>
    </row>
    <row r="339" spans="1:12" s="38" customFormat="1" x14ac:dyDescent="0.4">
      <c r="B339" s="293"/>
      <c r="C339" s="293"/>
      <c r="D339" s="293"/>
      <c r="E339" s="293"/>
      <c r="F339" s="293"/>
      <c r="G339" s="95"/>
      <c r="H339" s="294"/>
      <c r="I339" s="295"/>
      <c r="K339" s="87"/>
    </row>
    <row r="340" spans="1:12" x14ac:dyDescent="0.4">
      <c r="A340" s="39"/>
      <c r="B340" s="57"/>
      <c r="C340" s="57"/>
      <c r="D340" s="57"/>
      <c r="E340" s="57"/>
      <c r="F340" s="57"/>
      <c r="G340" s="58"/>
      <c r="H340" s="59"/>
      <c r="I340" s="40"/>
      <c r="J340" s="39"/>
    </row>
    <row r="341" spans="1:12" x14ac:dyDescent="0.4">
      <c r="A341" s="39"/>
      <c r="B341" s="57"/>
      <c r="C341" s="57"/>
      <c r="D341" s="57"/>
      <c r="E341" s="57"/>
      <c r="F341" s="57"/>
      <c r="G341" s="58"/>
      <c r="H341" s="59"/>
      <c r="I341" s="40"/>
      <c r="J341" s="39"/>
    </row>
    <row r="342" spans="1:12" x14ac:dyDescent="0.4">
      <c r="A342" s="39"/>
      <c r="B342" s="57"/>
      <c r="C342" s="57"/>
      <c r="D342" s="57"/>
      <c r="E342" s="57"/>
      <c r="F342" s="57"/>
      <c r="G342" s="58"/>
      <c r="H342" s="59"/>
      <c r="I342" s="40"/>
      <c r="J342" s="39"/>
    </row>
    <row r="343" spans="1:12" x14ac:dyDescent="0.4">
      <c r="A343" s="39"/>
      <c r="B343" s="57"/>
      <c r="C343" s="57"/>
      <c r="D343" s="57"/>
      <c r="E343" s="57"/>
      <c r="F343" s="57"/>
      <c r="G343" s="58"/>
      <c r="H343" s="59"/>
      <c r="I343" s="40"/>
      <c r="J343" s="39"/>
    </row>
    <row r="344" spans="1:12" ht="30.45" customHeight="1" x14ac:dyDescent="0.4">
      <c r="A344" s="39"/>
      <c r="B344" s="57"/>
      <c r="C344" s="57"/>
      <c r="D344" s="57"/>
      <c r="E344" s="57"/>
      <c r="F344" s="57"/>
      <c r="G344" s="58"/>
      <c r="H344" s="59"/>
      <c r="I344" s="40"/>
      <c r="J344" s="39"/>
      <c r="K344" s="109"/>
      <c r="L344" s="45"/>
    </row>
    <row r="345" spans="1:12" ht="19.95" customHeight="1" x14ac:dyDescent="0.4">
      <c r="A345" s="56" t="s">
        <v>394</v>
      </c>
      <c r="B345" s="57"/>
      <c r="C345" s="57"/>
      <c r="D345" s="57"/>
      <c r="E345" s="57"/>
      <c r="F345" s="39"/>
      <c r="G345" s="40"/>
      <c r="H345" s="41"/>
      <c r="I345" s="40"/>
      <c r="J345" s="39"/>
      <c r="K345" s="109"/>
      <c r="L345" s="45"/>
    </row>
    <row r="346" spans="1:12" ht="29.7" customHeight="1" x14ac:dyDescent="0.4">
      <c r="A346" s="39"/>
      <c r="B346" s="57"/>
      <c r="C346" s="57"/>
      <c r="D346" s="57"/>
      <c r="E346" s="57"/>
      <c r="F346" s="57"/>
      <c r="G346" s="58"/>
      <c r="H346" s="59"/>
      <c r="I346" s="40"/>
      <c r="J346" s="39"/>
    </row>
    <row r="347" spans="1:12" x14ac:dyDescent="0.4">
      <c r="A347" s="39" t="s">
        <v>302</v>
      </c>
      <c r="B347" s="57"/>
      <c r="C347" s="57"/>
      <c r="D347" s="57"/>
      <c r="E347" s="57"/>
      <c r="F347" s="57"/>
      <c r="G347" s="58"/>
      <c r="H347" s="59"/>
      <c r="I347" s="40"/>
      <c r="J347" s="39"/>
    </row>
    <row r="348" spans="1:12" x14ac:dyDescent="0.4">
      <c r="A348" s="39"/>
      <c r="B348" s="39"/>
      <c r="C348" s="39"/>
      <c r="D348" s="39"/>
      <c r="E348" s="39"/>
      <c r="F348" s="39"/>
      <c r="G348" s="40"/>
      <c r="H348" s="41"/>
      <c r="I348" s="40"/>
      <c r="J348" s="39"/>
    </row>
    <row r="349" spans="1:12" x14ac:dyDescent="0.4">
      <c r="A349" s="382" t="s">
        <v>4</v>
      </c>
      <c r="B349" s="383"/>
      <c r="C349" s="383"/>
      <c r="D349" s="383"/>
      <c r="E349" s="383"/>
      <c r="F349" s="384"/>
      <c r="G349" s="224">
        <v>2021</v>
      </c>
      <c r="H349" s="47"/>
      <c r="I349" s="224">
        <v>2020</v>
      </c>
      <c r="J349" s="39"/>
    </row>
    <row r="350" spans="1:12" x14ac:dyDescent="0.4">
      <c r="A350" s="89" t="s">
        <v>62</v>
      </c>
      <c r="B350" s="90"/>
      <c r="C350" s="90"/>
      <c r="D350" s="90"/>
      <c r="E350" s="90"/>
      <c r="F350" s="91"/>
      <c r="G350" s="48">
        <v>11756217.390000001</v>
      </c>
      <c r="H350" s="49"/>
      <c r="I350" s="48">
        <v>17858248.899999999</v>
      </c>
      <c r="J350" s="39"/>
    </row>
    <row r="351" spans="1:12" x14ac:dyDescent="0.4">
      <c r="A351" s="92" t="s">
        <v>164</v>
      </c>
      <c r="B351" s="93"/>
      <c r="C351" s="93"/>
      <c r="D351" s="93"/>
      <c r="E351" s="93"/>
      <c r="F351" s="94"/>
      <c r="G351" s="46">
        <f>SUM(G350)</f>
        <v>11756217.390000001</v>
      </c>
      <c r="H351" s="47"/>
      <c r="I351" s="46">
        <f>SUM(I350)</f>
        <v>17858248.899999999</v>
      </c>
      <c r="J351" s="39"/>
    </row>
    <row r="352" spans="1:12" x14ac:dyDescent="0.4">
      <c r="A352" s="39"/>
      <c r="B352" s="39"/>
      <c r="C352" s="39"/>
      <c r="D352" s="39"/>
      <c r="E352" s="39"/>
      <c r="F352" s="39"/>
      <c r="G352" s="40"/>
      <c r="H352" s="41"/>
      <c r="I352" s="40"/>
      <c r="J352" s="39"/>
    </row>
    <row r="353" spans="1:12" x14ac:dyDescent="0.4">
      <c r="A353" s="125"/>
      <c r="B353" s="125"/>
      <c r="C353" s="125"/>
      <c r="D353" s="125"/>
      <c r="E353" s="125"/>
      <c r="F353" s="125"/>
      <c r="G353" s="125"/>
      <c r="H353" s="125"/>
      <c r="I353" s="125"/>
      <c r="J353" s="39"/>
    </row>
    <row r="354" spans="1:12" x14ac:dyDescent="0.4">
      <c r="A354" s="125"/>
      <c r="B354" s="125"/>
      <c r="C354" s="125"/>
      <c r="D354" s="125"/>
      <c r="E354" s="125"/>
      <c r="F354" s="125"/>
      <c r="G354" s="125"/>
      <c r="H354" s="125"/>
      <c r="I354" s="125"/>
      <c r="J354" s="39"/>
    </row>
    <row r="355" spans="1:12" x14ac:dyDescent="0.4">
      <c r="A355" s="125"/>
      <c r="B355" s="125"/>
      <c r="C355" s="125"/>
      <c r="D355" s="125"/>
      <c r="E355" s="125"/>
      <c r="F355" s="125"/>
      <c r="G355" s="125"/>
      <c r="H355" s="125"/>
      <c r="I355" s="125"/>
      <c r="J355" s="39"/>
    </row>
    <row r="356" spans="1:12" x14ac:dyDescent="0.4">
      <c r="A356" s="125"/>
      <c r="B356" s="125"/>
      <c r="C356" s="125"/>
      <c r="D356" s="125"/>
      <c r="E356" s="125"/>
      <c r="F356" s="125"/>
      <c r="G356" s="125"/>
      <c r="H356" s="125"/>
      <c r="I356" s="125"/>
      <c r="J356" s="39"/>
    </row>
    <row r="357" spans="1:12" ht="21.45" customHeight="1" x14ac:dyDescent="0.4">
      <c r="A357" s="56" t="s">
        <v>61</v>
      </c>
      <c r="B357" s="56" t="s">
        <v>64</v>
      </c>
      <c r="C357" s="56"/>
      <c r="D357" s="56"/>
      <c r="E357" s="39"/>
      <c r="F357" s="39"/>
      <c r="G357" s="40"/>
      <c r="H357" s="41"/>
      <c r="I357" s="40"/>
      <c r="J357" s="39"/>
      <c r="K357" s="109"/>
      <c r="L357" s="45"/>
    </row>
    <row r="358" spans="1:12" ht="19.95" customHeight="1" x14ac:dyDescent="0.4">
      <c r="A358" s="56"/>
      <c r="B358" s="56"/>
      <c r="C358" s="56"/>
      <c r="D358" s="56"/>
      <c r="E358" s="39"/>
      <c r="F358" s="39"/>
      <c r="G358" s="40"/>
      <c r="H358" s="41"/>
      <c r="I358" s="40"/>
      <c r="J358" s="39"/>
      <c r="K358" s="109"/>
      <c r="L358" s="45"/>
    </row>
    <row r="359" spans="1:12" ht="19.95" customHeight="1" x14ac:dyDescent="0.4">
      <c r="A359" s="39" t="s">
        <v>303</v>
      </c>
      <c r="B359" s="57"/>
      <c r="C359" s="57"/>
      <c r="D359" s="39"/>
      <c r="E359" s="39"/>
      <c r="F359" s="39"/>
      <c r="G359" s="40"/>
      <c r="H359" s="41"/>
      <c r="I359" s="40"/>
      <c r="J359" s="39"/>
      <c r="K359" s="109"/>
      <c r="L359" s="45"/>
    </row>
    <row r="360" spans="1:12" ht="19.95" customHeight="1" x14ac:dyDescent="0.4">
      <c r="A360" s="39"/>
      <c r="B360" s="57"/>
      <c r="C360" s="57"/>
      <c r="D360" s="39"/>
      <c r="E360" s="39"/>
      <c r="F360" s="39"/>
      <c r="G360" s="40"/>
      <c r="H360" s="41"/>
      <c r="I360" s="40"/>
      <c r="J360" s="39"/>
      <c r="K360" s="109"/>
      <c r="L360" s="45"/>
    </row>
    <row r="361" spans="1:12" ht="19.95" customHeight="1" x14ac:dyDescent="0.4">
      <c r="A361" s="39"/>
      <c r="B361" s="39"/>
      <c r="C361" s="39"/>
      <c r="D361" s="39"/>
      <c r="E361" s="124"/>
      <c r="F361" s="124"/>
      <c r="G361" s="68"/>
      <c r="H361" s="69"/>
      <c r="I361" s="68"/>
      <c r="J361" s="39"/>
      <c r="K361" s="109"/>
      <c r="L361" s="45"/>
    </row>
    <row r="362" spans="1:12" ht="19.95" customHeight="1" x14ac:dyDescent="0.4">
      <c r="A362" s="382" t="s">
        <v>4</v>
      </c>
      <c r="B362" s="383"/>
      <c r="C362" s="383"/>
      <c r="D362" s="383"/>
      <c r="E362" s="383"/>
      <c r="F362" s="384"/>
      <c r="G362" s="224">
        <v>2021</v>
      </c>
      <c r="H362" s="47"/>
      <c r="I362" s="224">
        <v>2020</v>
      </c>
      <c r="J362" s="39"/>
      <c r="K362" s="109"/>
      <c r="L362" s="45"/>
    </row>
    <row r="363" spans="1:12" ht="19.95" customHeight="1" x14ac:dyDescent="0.4">
      <c r="A363" s="89" t="s">
        <v>65</v>
      </c>
      <c r="B363" s="90"/>
      <c r="C363" s="90"/>
      <c r="D363" s="90"/>
      <c r="E363" s="90"/>
      <c r="F363" s="91"/>
      <c r="G363" s="48">
        <v>46598840.5</v>
      </c>
      <c r="H363" s="49"/>
      <c r="I363" s="48">
        <v>46598840.5</v>
      </c>
      <c r="J363" s="39"/>
      <c r="K363" s="109"/>
      <c r="L363" s="45"/>
    </row>
    <row r="364" spans="1:12" ht="19.95" customHeight="1" x14ac:dyDescent="0.4">
      <c r="A364" s="127" t="s">
        <v>66</v>
      </c>
      <c r="B364" s="122"/>
      <c r="C364" s="122"/>
      <c r="D364" s="122"/>
      <c r="E364" s="122"/>
      <c r="F364" s="123"/>
      <c r="G364" s="48">
        <v>50386414.210000001</v>
      </c>
      <c r="H364" s="49"/>
      <c r="I364" s="48">
        <v>24531106.030000001</v>
      </c>
      <c r="J364" s="39"/>
      <c r="K364" s="109"/>
      <c r="L364" s="45"/>
    </row>
    <row r="365" spans="1:12" ht="19.95" customHeight="1" x14ac:dyDescent="0.4">
      <c r="A365" s="89" t="s">
        <v>67</v>
      </c>
      <c r="B365" s="90"/>
      <c r="C365" s="90"/>
      <c r="D365" s="90"/>
      <c r="E365" s="90"/>
      <c r="F365" s="91"/>
      <c r="G365" s="48">
        <v>44559981.780000001</v>
      </c>
      <c r="H365" s="47"/>
      <c r="I365" s="48">
        <v>20028875.75</v>
      </c>
      <c r="J365" s="39"/>
      <c r="K365" s="109"/>
      <c r="L365" s="45"/>
    </row>
    <row r="366" spans="1:12" ht="19.95" customHeight="1" x14ac:dyDescent="0.4">
      <c r="A366" s="92" t="s">
        <v>68</v>
      </c>
      <c r="B366" s="93"/>
      <c r="C366" s="93"/>
      <c r="D366" s="93"/>
      <c r="E366" s="93"/>
      <c r="F366" s="94"/>
      <c r="G366" s="46">
        <f>SUM(G363:G365)</f>
        <v>141545236.49000001</v>
      </c>
      <c r="H366" s="47"/>
      <c r="I366" s="46">
        <f>SUM(I363:I365)</f>
        <v>91158822.280000001</v>
      </c>
      <c r="J366" s="131"/>
      <c r="K366" s="143"/>
      <c r="L366" s="143"/>
    </row>
    <row r="367" spans="1:12" ht="13.5" customHeight="1" x14ac:dyDescent="0.4">
      <c r="A367" s="42"/>
      <c r="B367" s="42"/>
      <c r="C367" s="42"/>
      <c r="D367" s="42"/>
      <c r="E367" s="42"/>
      <c r="F367" s="42"/>
      <c r="G367" s="86"/>
      <c r="H367" s="47"/>
      <c r="I367" s="86"/>
      <c r="J367" s="39"/>
    </row>
    <row r="368" spans="1:12" ht="13.5" customHeight="1" x14ac:dyDescent="0.4">
      <c r="A368" s="42"/>
      <c r="B368" s="42"/>
      <c r="C368" s="42"/>
      <c r="D368" s="42"/>
      <c r="E368" s="42"/>
      <c r="F368" s="42"/>
      <c r="G368" s="86"/>
      <c r="H368" s="47"/>
      <c r="I368" s="86"/>
      <c r="J368" s="39"/>
    </row>
    <row r="369" spans="1:12" ht="18" customHeight="1" x14ac:dyDescent="0.4">
      <c r="A369" s="42"/>
      <c r="B369" s="42"/>
      <c r="C369" s="42"/>
      <c r="D369" s="42"/>
      <c r="E369" s="42"/>
      <c r="F369" s="42"/>
      <c r="G369" s="86"/>
      <c r="H369" s="47"/>
      <c r="I369" s="86" t="s">
        <v>5</v>
      </c>
      <c r="J369" s="39"/>
    </row>
    <row r="370" spans="1:12" ht="19.95" customHeight="1" x14ac:dyDescent="0.4">
      <c r="A370" s="42"/>
      <c r="B370" s="42"/>
      <c r="C370" s="42"/>
      <c r="D370" s="42"/>
      <c r="E370" s="42"/>
      <c r="F370" s="108"/>
      <c r="G370" s="86"/>
      <c r="H370" s="47"/>
      <c r="I370" s="86"/>
      <c r="J370" s="39"/>
      <c r="K370" s="109"/>
      <c r="L370" s="45"/>
    </row>
    <row r="371" spans="1:12" ht="19.95" customHeight="1" x14ac:dyDescent="0.4">
      <c r="A371" s="56" t="s">
        <v>63</v>
      </c>
      <c r="B371" s="268" t="s">
        <v>355</v>
      </c>
      <c r="C371" s="268"/>
      <c r="D371" s="268"/>
      <c r="E371" s="269"/>
      <c r="F371" s="143"/>
      <c r="G371" s="143"/>
      <c r="H371" s="143"/>
      <c r="I371" s="143"/>
      <c r="J371" s="39"/>
      <c r="K371" s="109"/>
      <c r="L371" s="45"/>
    </row>
    <row r="372" spans="1:12" ht="21" customHeight="1" x14ac:dyDescent="0.4">
      <c r="A372" s="39"/>
      <c r="B372" s="57"/>
      <c r="C372" s="57"/>
      <c r="D372" s="39"/>
      <c r="E372" s="39"/>
      <c r="F372" s="39"/>
      <c r="G372" s="40"/>
      <c r="H372" s="41"/>
      <c r="I372" s="40"/>
      <c r="J372" s="39"/>
      <c r="K372" s="109"/>
      <c r="L372" s="45"/>
    </row>
    <row r="373" spans="1:12" ht="19.95" customHeight="1" x14ac:dyDescent="0.4">
      <c r="A373" s="39"/>
      <c r="B373" s="57"/>
      <c r="C373" s="57"/>
      <c r="D373" s="39"/>
      <c r="E373" s="39"/>
      <c r="F373" s="39"/>
      <c r="G373" s="40"/>
      <c r="H373" s="41"/>
      <c r="I373" s="40"/>
      <c r="J373" s="39"/>
      <c r="K373" s="109"/>
      <c r="L373" s="45"/>
    </row>
    <row r="374" spans="1:12" ht="19.95" customHeight="1" x14ac:dyDescent="0.4">
      <c r="A374" s="39" t="s">
        <v>375</v>
      </c>
      <c r="B374" s="57"/>
      <c r="C374" s="57"/>
      <c r="D374" s="39"/>
      <c r="E374" s="39"/>
      <c r="F374" s="39"/>
      <c r="G374" s="40"/>
      <c r="H374" s="41"/>
      <c r="I374" s="40"/>
      <c r="J374" s="39"/>
      <c r="K374" s="109"/>
      <c r="L374" s="45"/>
    </row>
    <row r="375" spans="1:12" ht="19.95" customHeight="1" x14ac:dyDescent="0.4">
      <c r="A375" s="97" t="s">
        <v>376</v>
      </c>
      <c r="B375" s="42"/>
      <c r="C375" s="42"/>
      <c r="D375" s="42"/>
      <c r="E375" s="42"/>
      <c r="F375" s="42"/>
      <c r="G375" s="86"/>
      <c r="H375" s="47"/>
      <c r="I375" s="86"/>
      <c r="J375" s="39"/>
      <c r="K375" s="109"/>
      <c r="L375" s="45"/>
    </row>
    <row r="376" spans="1:12" ht="19.95" customHeight="1" x14ac:dyDescent="0.4">
      <c r="A376" s="97"/>
      <c r="B376" s="42"/>
      <c r="C376" s="42"/>
      <c r="D376" s="42"/>
      <c r="E376" s="42"/>
      <c r="F376" s="42"/>
      <c r="G376" s="86"/>
      <c r="H376" s="47"/>
      <c r="I376" s="86"/>
      <c r="J376" s="39"/>
      <c r="K376" s="109"/>
      <c r="L376" s="45"/>
    </row>
    <row r="377" spans="1:12" ht="19.95" customHeight="1" x14ac:dyDescent="0.4">
      <c r="A377" s="382" t="s">
        <v>4</v>
      </c>
      <c r="B377" s="383"/>
      <c r="C377" s="383"/>
      <c r="D377" s="383"/>
      <c r="E377" s="383"/>
      <c r="F377" s="384"/>
      <c r="G377" s="224">
        <v>2021</v>
      </c>
      <c r="H377" s="47"/>
      <c r="I377" s="224">
        <v>2020</v>
      </c>
      <c r="J377" s="39"/>
      <c r="K377" s="109"/>
      <c r="L377" s="45"/>
    </row>
    <row r="378" spans="1:12" ht="19.95" customHeight="1" x14ac:dyDescent="0.4">
      <c r="A378" s="89" t="s">
        <v>69</v>
      </c>
      <c r="B378" s="90"/>
      <c r="C378" s="90"/>
      <c r="D378" s="90"/>
      <c r="E378" s="90"/>
      <c r="F378" s="91"/>
      <c r="G378" s="48">
        <f>255959436.88-95164506</f>
        <v>160794930.88</v>
      </c>
      <c r="H378" s="49"/>
      <c r="I378" s="48">
        <v>151154951.31</v>
      </c>
      <c r="J378" s="39"/>
      <c r="K378" s="109"/>
      <c r="L378" s="45"/>
    </row>
    <row r="379" spans="1:12" ht="19.95" customHeight="1" x14ac:dyDescent="0.4">
      <c r="A379" s="92" t="s">
        <v>357</v>
      </c>
      <c r="B379" s="93"/>
      <c r="C379" s="93"/>
      <c r="D379" s="93"/>
      <c r="E379" s="93"/>
      <c r="F379" s="94"/>
      <c r="G379" s="96">
        <f>SUM(G378)</f>
        <v>160794930.88</v>
      </c>
      <c r="H379" s="47"/>
      <c r="I379" s="96">
        <f>SUM(I378)</f>
        <v>151154951.31</v>
      </c>
      <c r="J379" s="39"/>
      <c r="K379" s="109"/>
      <c r="L379" s="45"/>
    </row>
    <row r="380" spans="1:12" ht="9.4499999999999993" customHeight="1" x14ac:dyDescent="0.4">
      <c r="A380" s="42"/>
      <c r="B380" s="42"/>
      <c r="C380" s="42"/>
      <c r="D380" s="42"/>
      <c r="E380" s="42"/>
      <c r="F380" s="42"/>
      <c r="G380" s="86"/>
      <c r="H380" s="47"/>
      <c r="I380" s="86"/>
      <c r="J380" s="39"/>
      <c r="K380" s="109"/>
      <c r="L380" s="45"/>
    </row>
    <row r="381" spans="1:12" ht="9.4499999999999993" customHeight="1" x14ac:dyDescent="0.4">
      <c r="A381" s="42"/>
      <c r="B381" s="42"/>
      <c r="C381" s="42"/>
      <c r="D381" s="42"/>
      <c r="E381" s="42"/>
      <c r="F381" s="42"/>
      <c r="G381" s="86"/>
      <c r="H381" s="47"/>
      <c r="I381" s="86"/>
      <c r="J381" s="39"/>
      <c r="K381" s="109"/>
      <c r="L381" s="45"/>
    </row>
    <row r="382" spans="1:12" ht="9.4499999999999993" customHeight="1" x14ac:dyDescent="0.4">
      <c r="A382" s="42"/>
      <c r="B382" s="42"/>
      <c r="C382" s="42"/>
      <c r="D382" s="42"/>
      <c r="E382" s="42"/>
      <c r="F382" s="42"/>
      <c r="G382" s="86"/>
      <c r="H382" s="47"/>
      <c r="I382" s="86"/>
      <c r="J382" s="39"/>
      <c r="K382" s="109"/>
      <c r="L382" s="45"/>
    </row>
    <row r="383" spans="1:12" ht="17.7" customHeight="1" x14ac:dyDescent="0.4">
      <c r="A383" s="42"/>
      <c r="B383" s="42"/>
      <c r="C383" s="42"/>
      <c r="D383" s="42"/>
      <c r="E383" s="42"/>
      <c r="F383" s="42"/>
      <c r="G383" s="86"/>
      <c r="H383" s="47"/>
      <c r="I383" s="86"/>
      <c r="J383" s="39"/>
      <c r="K383" s="109"/>
      <c r="L383" s="45"/>
    </row>
    <row r="384" spans="1:12" ht="21.6" customHeight="1" x14ac:dyDescent="0.4">
      <c r="A384" s="56" t="s">
        <v>393</v>
      </c>
      <c r="B384" s="42" t="s">
        <v>70</v>
      </c>
      <c r="C384" s="42"/>
      <c r="D384" s="42"/>
      <c r="E384" s="42"/>
      <c r="F384" s="42"/>
      <c r="G384" s="86"/>
      <c r="H384" s="47"/>
      <c r="I384" s="86"/>
      <c r="J384" s="39"/>
      <c r="K384" s="109"/>
      <c r="L384" s="45"/>
    </row>
    <row r="385" spans="1:12" ht="21.6" customHeight="1" x14ac:dyDescent="0.4">
      <c r="A385" s="56"/>
      <c r="B385" s="42"/>
      <c r="C385" s="42"/>
      <c r="D385" s="42"/>
      <c r="E385" s="42"/>
      <c r="F385" s="42"/>
      <c r="G385" s="86"/>
      <c r="H385" s="47"/>
      <c r="I385" s="86"/>
      <c r="J385" s="39"/>
      <c r="K385" s="109"/>
      <c r="L385" s="45"/>
    </row>
    <row r="386" spans="1:12" ht="19.95" customHeight="1" x14ac:dyDescent="0.4">
      <c r="A386" s="56"/>
      <c r="B386" s="42"/>
      <c r="C386" s="42"/>
      <c r="D386" s="42"/>
      <c r="E386" s="42"/>
      <c r="F386" s="42"/>
      <c r="G386" s="86"/>
      <c r="H386" s="47"/>
      <c r="I386" s="86"/>
      <c r="J386" s="39"/>
      <c r="K386" s="109"/>
      <c r="L386" s="45"/>
    </row>
    <row r="387" spans="1:12" ht="19.95" customHeight="1" x14ac:dyDescent="0.4">
      <c r="A387" s="39" t="s">
        <v>356</v>
      </c>
      <c r="B387" s="97"/>
      <c r="C387" s="97"/>
      <c r="D387" s="97"/>
      <c r="E387" s="97"/>
      <c r="F387" s="97"/>
      <c r="G387" s="98"/>
      <c r="H387" s="49"/>
      <c r="I387" s="98"/>
      <c r="J387" s="39"/>
      <c r="K387" s="109"/>
      <c r="L387" s="45"/>
    </row>
    <row r="388" spans="1:12" ht="19.95" customHeight="1" x14ac:dyDescent="0.4">
      <c r="A388" s="97" t="s">
        <v>391</v>
      </c>
      <c r="B388" s="42"/>
      <c r="C388" s="42"/>
      <c r="D388" s="42"/>
      <c r="E388" s="42"/>
      <c r="F388" s="42"/>
      <c r="G388" s="86"/>
      <c r="H388" s="47"/>
      <c r="I388" s="86"/>
      <c r="J388" s="39"/>
      <c r="K388" s="109"/>
      <c r="L388" s="45"/>
    </row>
    <row r="389" spans="1:12" ht="18.45" customHeight="1" x14ac:dyDescent="0.4">
      <c r="A389" s="42"/>
      <c r="B389" s="42"/>
      <c r="C389" s="42"/>
      <c r="D389" s="42"/>
      <c r="E389" s="42"/>
      <c r="F389" s="42"/>
      <c r="G389" s="86"/>
      <c r="H389" s="47"/>
      <c r="I389" s="86"/>
      <c r="J389" s="39"/>
      <c r="K389" s="109"/>
      <c r="L389" s="45"/>
    </row>
    <row r="390" spans="1:12" ht="18.45" customHeight="1" x14ac:dyDescent="0.4">
      <c r="A390" s="382" t="s">
        <v>4</v>
      </c>
      <c r="B390" s="383"/>
      <c r="C390" s="383"/>
      <c r="D390" s="383"/>
      <c r="E390" s="383"/>
      <c r="F390" s="384"/>
      <c r="G390" s="224">
        <v>2021</v>
      </c>
      <c r="H390" s="47"/>
      <c r="I390" s="224">
        <v>2020</v>
      </c>
      <c r="J390" s="39"/>
      <c r="K390" s="109"/>
      <c r="L390" s="45"/>
    </row>
    <row r="391" spans="1:12" ht="19.95" customHeight="1" x14ac:dyDescent="0.4">
      <c r="A391" s="89" t="s">
        <v>315</v>
      </c>
      <c r="B391" s="90"/>
      <c r="C391" s="90"/>
      <c r="D391" s="90"/>
      <c r="E391" s="90"/>
      <c r="F391" s="91"/>
      <c r="G391" s="48">
        <v>90164506</v>
      </c>
      <c r="H391" s="49"/>
      <c r="I391" s="48">
        <v>72585753</v>
      </c>
      <c r="J391" s="39"/>
      <c r="K391" s="109"/>
      <c r="L391" s="45"/>
    </row>
    <row r="392" spans="1:12" x14ac:dyDescent="0.4">
      <c r="A392" s="89" t="s">
        <v>314</v>
      </c>
      <c r="B392" s="90"/>
      <c r="C392" s="90"/>
      <c r="D392" s="90"/>
      <c r="E392" s="90"/>
      <c r="F392" s="91"/>
      <c r="G392" s="48">
        <v>5000000</v>
      </c>
      <c r="H392" s="49"/>
      <c r="I392" s="48">
        <v>11581667</v>
      </c>
      <c r="J392" s="39"/>
    </row>
    <row r="393" spans="1:12" x14ac:dyDescent="0.4">
      <c r="A393" s="217" t="s">
        <v>71</v>
      </c>
      <c r="B393" s="218"/>
      <c r="C393" s="218"/>
      <c r="D393" s="218"/>
      <c r="E393" s="218"/>
      <c r="F393" s="219"/>
      <c r="G393" s="48">
        <v>0</v>
      </c>
      <c r="H393" s="49"/>
      <c r="I393" s="48">
        <v>50000</v>
      </c>
      <c r="J393" s="39"/>
    </row>
    <row r="394" spans="1:12" x14ac:dyDescent="0.4">
      <c r="A394" s="92" t="s">
        <v>72</v>
      </c>
      <c r="B394" s="93"/>
      <c r="C394" s="93"/>
      <c r="D394" s="93"/>
      <c r="E394" s="93"/>
      <c r="F394" s="94"/>
      <c r="G394" s="46">
        <f>SUM(G391:G393)</f>
        <v>95164506</v>
      </c>
      <c r="H394" s="47"/>
      <c r="I394" s="46">
        <f>SUM(I391:I393)</f>
        <v>84217420</v>
      </c>
      <c r="J394" s="39"/>
    </row>
    <row r="395" spans="1:12" x14ac:dyDescent="0.4">
      <c r="A395" s="39"/>
      <c r="B395" s="39"/>
      <c r="C395" s="39"/>
      <c r="D395" s="39"/>
      <c r="E395" s="39"/>
      <c r="F395" s="39"/>
      <c r="G395" s="40"/>
      <c r="H395" s="41"/>
      <c r="I395" s="40"/>
      <c r="J395" s="39"/>
    </row>
    <row r="396" spans="1:12" x14ac:dyDescent="0.4">
      <c r="A396" s="39"/>
      <c r="B396" s="57"/>
      <c r="C396" s="57"/>
      <c r="D396" s="57"/>
      <c r="E396" s="39"/>
      <c r="F396" s="39"/>
      <c r="G396" s="40"/>
      <c r="H396" s="41"/>
      <c r="I396" s="40"/>
      <c r="J396" s="39"/>
    </row>
    <row r="397" spans="1:12" x14ac:dyDescent="0.4">
      <c r="A397" s="39"/>
      <c r="B397" s="57"/>
      <c r="C397" s="57"/>
      <c r="D397" s="57"/>
      <c r="E397" s="39"/>
      <c r="F397" s="117"/>
      <c r="G397" s="40"/>
      <c r="H397" s="41"/>
      <c r="I397" s="40"/>
      <c r="J397" s="39"/>
    </row>
    <row r="398" spans="1:12" x14ac:dyDescent="0.4">
      <c r="A398" s="39"/>
      <c r="B398" s="57"/>
      <c r="C398" s="57"/>
      <c r="D398" s="57"/>
      <c r="E398" s="39"/>
      <c r="F398" s="117"/>
      <c r="G398" s="40"/>
      <c r="H398" s="41"/>
      <c r="I398" s="40"/>
      <c r="J398" s="39"/>
    </row>
    <row r="399" spans="1:12" ht="21" customHeight="1" x14ac:dyDescent="0.4">
      <c r="A399" s="56"/>
      <c r="B399" s="56"/>
      <c r="C399" s="56"/>
      <c r="D399" s="56"/>
      <c r="E399" s="56"/>
      <c r="F399" s="39"/>
      <c r="G399" s="40"/>
      <c r="H399" s="41"/>
      <c r="I399" s="40"/>
      <c r="J399" s="39"/>
    </row>
    <row r="400" spans="1:12" s="38" customFormat="1" x14ac:dyDescent="0.4">
      <c r="A400" s="120" t="s">
        <v>191</v>
      </c>
      <c r="B400" s="56"/>
      <c r="C400" s="56"/>
      <c r="D400" s="56"/>
      <c r="E400" s="56"/>
      <c r="F400" s="39"/>
      <c r="G400" s="40"/>
      <c r="H400" s="41"/>
      <c r="I400" s="40"/>
      <c r="K400" s="87"/>
    </row>
    <row r="401" spans="1:12" ht="18" customHeight="1" x14ac:dyDescent="0.4">
      <c r="A401" s="56"/>
      <c r="B401" s="56"/>
      <c r="C401" s="56"/>
      <c r="D401" s="56"/>
      <c r="E401" s="56"/>
      <c r="F401" s="39"/>
      <c r="G401" s="40"/>
      <c r="H401" s="41"/>
      <c r="I401" s="40"/>
      <c r="J401" s="39"/>
    </row>
    <row r="402" spans="1:12" ht="18" customHeight="1" x14ac:dyDescent="0.4">
      <c r="A402" s="56"/>
      <c r="B402" s="56"/>
      <c r="C402" s="56"/>
      <c r="D402" s="56"/>
      <c r="E402" s="56"/>
      <c r="F402" s="39"/>
      <c r="G402" s="40"/>
      <c r="H402" s="41"/>
      <c r="I402" s="40"/>
      <c r="J402" s="39"/>
    </row>
    <row r="403" spans="1:12" ht="24.45" customHeight="1" x14ac:dyDescent="0.4">
      <c r="A403" s="56" t="s">
        <v>392</v>
      </c>
      <c r="B403" s="56"/>
      <c r="C403" s="56"/>
      <c r="D403" s="56"/>
      <c r="E403" s="56"/>
      <c r="F403" s="39"/>
      <c r="G403" s="40"/>
      <c r="H403" s="41"/>
      <c r="I403" s="40"/>
      <c r="J403" s="39"/>
      <c r="K403" s="109"/>
      <c r="L403" s="45"/>
    </row>
    <row r="404" spans="1:12" ht="19.95" customHeight="1" x14ac:dyDescent="0.4">
      <c r="A404" s="56"/>
      <c r="B404" s="56"/>
      <c r="C404" s="56"/>
      <c r="D404" s="56"/>
      <c r="E404" s="56"/>
      <c r="F404" s="39"/>
      <c r="G404" s="40"/>
      <c r="H404" s="41"/>
      <c r="I404" s="40"/>
      <c r="J404" s="39"/>
      <c r="K404" s="109"/>
      <c r="L404" s="45"/>
    </row>
    <row r="405" spans="1:12" s="38" customFormat="1" ht="19.95" customHeight="1" x14ac:dyDescent="0.4">
      <c r="A405" s="99" t="s">
        <v>304</v>
      </c>
      <c r="G405" s="60"/>
      <c r="H405" s="100"/>
      <c r="I405" s="60"/>
      <c r="K405" s="109"/>
      <c r="L405" s="45"/>
    </row>
    <row r="406" spans="1:12" ht="19.95" customHeight="1" x14ac:dyDescent="0.4">
      <c r="A406" s="39"/>
      <c r="B406" s="39"/>
      <c r="C406" s="39"/>
      <c r="D406" s="39"/>
      <c r="E406" s="39"/>
      <c r="F406" s="39"/>
      <c r="G406" s="40"/>
      <c r="H406" s="41"/>
      <c r="I406" s="40"/>
      <c r="J406" s="39"/>
      <c r="K406" s="109"/>
      <c r="L406" s="45"/>
    </row>
    <row r="407" spans="1:12" ht="19.95" customHeight="1" x14ac:dyDescent="0.4">
      <c r="A407" s="39"/>
      <c r="B407" s="39"/>
      <c r="C407" s="39"/>
      <c r="D407" s="39"/>
      <c r="E407" s="39"/>
      <c r="F407" s="39"/>
      <c r="G407" s="40"/>
      <c r="H407" s="41"/>
      <c r="I407" s="40"/>
      <c r="J407" s="39"/>
      <c r="K407" s="109"/>
      <c r="L407" s="45"/>
    </row>
    <row r="408" spans="1:12" ht="19.2" customHeight="1" x14ac:dyDescent="0.4">
      <c r="A408" s="382" t="s">
        <v>4</v>
      </c>
      <c r="B408" s="383"/>
      <c r="C408" s="383"/>
      <c r="D408" s="383"/>
      <c r="E408" s="383"/>
      <c r="F408" s="384"/>
      <c r="G408" s="225">
        <v>2021</v>
      </c>
      <c r="H408" s="47"/>
      <c r="I408" s="225">
        <v>2020</v>
      </c>
      <c r="J408" s="39"/>
      <c r="K408" s="109"/>
      <c r="L408" s="45"/>
    </row>
    <row r="409" spans="1:12" ht="19.95" customHeight="1" x14ac:dyDescent="0.4">
      <c r="A409" s="89" t="s">
        <v>73</v>
      </c>
      <c r="B409" s="90"/>
      <c r="C409" s="90"/>
      <c r="D409" s="90"/>
      <c r="E409" s="90"/>
      <c r="F409" s="91"/>
      <c r="G409" s="104">
        <v>75779217.060000002</v>
      </c>
      <c r="H409" s="49"/>
      <c r="I409" s="104">
        <v>80930082.620000005</v>
      </c>
      <c r="J409" s="39"/>
      <c r="K409" s="109"/>
      <c r="L409" s="45"/>
    </row>
    <row r="410" spans="1:12" ht="19.95" customHeight="1" x14ac:dyDescent="0.4">
      <c r="A410" s="101" t="s">
        <v>167</v>
      </c>
      <c r="B410" s="102"/>
      <c r="C410" s="102"/>
      <c r="D410" s="102"/>
      <c r="E410" s="102"/>
      <c r="F410" s="103"/>
      <c r="G410" s="104">
        <v>11949591.529999999</v>
      </c>
      <c r="H410" s="105"/>
      <c r="I410" s="104">
        <v>12019425.140000001</v>
      </c>
      <c r="J410" s="39"/>
      <c r="K410" s="109"/>
      <c r="L410" s="45"/>
    </row>
    <row r="411" spans="1:12" ht="19.95" customHeight="1" x14ac:dyDescent="0.4">
      <c r="A411" s="127" t="s">
        <v>74</v>
      </c>
      <c r="B411" s="128"/>
      <c r="C411" s="128"/>
      <c r="D411" s="128"/>
      <c r="E411" s="128"/>
      <c r="F411" s="129"/>
      <c r="G411" s="104">
        <v>5603648.7999999998</v>
      </c>
      <c r="H411" s="49"/>
      <c r="I411" s="104">
        <v>1404169.25</v>
      </c>
      <c r="J411" s="39"/>
      <c r="K411" s="109"/>
      <c r="L411" s="45"/>
    </row>
    <row r="412" spans="1:12" ht="19.95" customHeight="1" x14ac:dyDescent="0.4">
      <c r="A412" s="89" t="s">
        <v>75</v>
      </c>
      <c r="B412" s="90"/>
      <c r="C412" s="90"/>
      <c r="D412" s="90"/>
      <c r="E412" s="90"/>
      <c r="F412" s="91"/>
      <c r="G412" s="104">
        <v>4539366.3600000003</v>
      </c>
      <c r="H412" s="49"/>
      <c r="I412" s="104">
        <v>4922382.88</v>
      </c>
      <c r="J412" s="39"/>
      <c r="K412" s="109"/>
      <c r="L412" s="45"/>
    </row>
    <row r="413" spans="1:12" ht="19.95" customHeight="1" x14ac:dyDescent="0.4">
      <c r="A413" s="127" t="s">
        <v>76</v>
      </c>
      <c r="B413" s="128"/>
      <c r="C413" s="128"/>
      <c r="D413" s="128"/>
      <c r="E413" s="128"/>
      <c r="F413" s="129"/>
      <c r="G413" s="104">
        <v>283280.76</v>
      </c>
      <c r="H413" s="49"/>
      <c r="I413" s="104">
        <v>125939.3</v>
      </c>
      <c r="J413" s="39"/>
      <c r="K413" s="109"/>
      <c r="L413" s="45"/>
    </row>
    <row r="414" spans="1:12" ht="23.4" customHeight="1" x14ac:dyDescent="0.4">
      <c r="A414" s="101" t="s">
        <v>77</v>
      </c>
      <c r="B414" s="102"/>
      <c r="C414" s="102"/>
      <c r="D414" s="102"/>
      <c r="E414" s="102"/>
      <c r="F414" s="91"/>
      <c r="G414" s="104">
        <v>3807500</v>
      </c>
      <c r="H414" s="49"/>
      <c r="I414" s="104">
        <v>3975000</v>
      </c>
      <c r="J414" s="39"/>
      <c r="K414" s="109"/>
      <c r="L414" s="45"/>
    </row>
    <row r="415" spans="1:12" ht="19.95" customHeight="1" x14ac:dyDescent="0.4">
      <c r="A415" s="232" t="s">
        <v>78</v>
      </c>
      <c r="B415" s="233"/>
      <c r="C415" s="233"/>
      <c r="D415" s="233"/>
      <c r="E415" s="90"/>
      <c r="F415" s="91"/>
      <c r="G415" s="104">
        <v>1886168</v>
      </c>
      <c r="H415" s="49"/>
      <c r="I415" s="104">
        <v>1963393.2</v>
      </c>
      <c r="J415" s="39"/>
      <c r="K415" s="109"/>
      <c r="L415" s="45"/>
    </row>
    <row r="416" spans="1:12" ht="19.95" customHeight="1" x14ac:dyDescent="0.4">
      <c r="A416" s="127" t="s">
        <v>79</v>
      </c>
      <c r="B416" s="128"/>
      <c r="C416" s="128"/>
      <c r="D416" s="128"/>
      <c r="E416" s="128"/>
      <c r="F416" s="129"/>
      <c r="G416" s="104">
        <v>563256.86</v>
      </c>
      <c r="H416" s="49"/>
      <c r="I416" s="104">
        <v>777591</v>
      </c>
      <c r="J416" s="39"/>
      <c r="K416" s="109"/>
      <c r="L416" s="45"/>
    </row>
    <row r="417" spans="1:12" ht="19.95" customHeight="1" x14ac:dyDescent="0.4">
      <c r="A417" s="89" t="s">
        <v>80</v>
      </c>
      <c r="B417" s="90"/>
      <c r="C417" s="90"/>
      <c r="D417" s="90"/>
      <c r="E417" s="90"/>
      <c r="F417" s="91"/>
      <c r="G417" s="104">
        <v>6916205.9199999999</v>
      </c>
      <c r="H417" s="49"/>
      <c r="I417" s="104">
        <v>6987048.2400000002</v>
      </c>
      <c r="J417" s="39"/>
      <c r="K417" s="109"/>
      <c r="L417" s="45"/>
    </row>
    <row r="418" spans="1:12" ht="19.95" customHeight="1" x14ac:dyDescent="0.4">
      <c r="A418" s="127" t="s">
        <v>81</v>
      </c>
      <c r="B418" s="128"/>
      <c r="C418" s="128"/>
      <c r="D418" s="128"/>
      <c r="E418" s="128"/>
      <c r="F418" s="129"/>
      <c r="G418" s="104">
        <v>6916205.9199999999</v>
      </c>
      <c r="H418" s="49"/>
      <c r="I418" s="104">
        <v>6987048.2300000004</v>
      </c>
      <c r="J418" s="39"/>
      <c r="K418" s="109"/>
      <c r="L418" s="45"/>
    </row>
    <row r="419" spans="1:12" ht="19.95" customHeight="1" x14ac:dyDescent="0.4">
      <c r="A419" s="127" t="s">
        <v>83</v>
      </c>
      <c r="B419" s="128"/>
      <c r="C419" s="128"/>
      <c r="D419" s="128"/>
      <c r="E419" s="128"/>
      <c r="F419" s="129"/>
      <c r="G419" s="104">
        <v>1705757.56</v>
      </c>
      <c r="H419" s="49"/>
      <c r="I419" s="104">
        <v>808586.57</v>
      </c>
      <c r="J419" s="39"/>
      <c r="K419" s="109"/>
      <c r="L419" s="45"/>
    </row>
    <row r="420" spans="1:12" ht="19.95" customHeight="1" x14ac:dyDescent="0.4">
      <c r="A420" s="127" t="s">
        <v>165</v>
      </c>
      <c r="B420" s="128"/>
      <c r="C420" s="128"/>
      <c r="D420" s="128"/>
      <c r="E420" s="128"/>
      <c r="F420" s="129"/>
      <c r="G420" s="104">
        <v>655248.07999999996</v>
      </c>
      <c r="H420" s="49"/>
      <c r="I420" s="104">
        <v>1405643.04</v>
      </c>
      <c r="J420" s="39"/>
      <c r="K420" s="109"/>
      <c r="L420" s="45"/>
    </row>
    <row r="421" spans="1:12" x14ac:dyDescent="0.4">
      <c r="A421" s="183" t="s">
        <v>202</v>
      </c>
      <c r="B421" s="184"/>
      <c r="C421" s="184"/>
      <c r="D421" s="184"/>
      <c r="E421" s="184"/>
      <c r="F421" s="185"/>
      <c r="G421" s="104">
        <v>157500</v>
      </c>
      <c r="H421" s="49"/>
      <c r="I421" s="104">
        <v>912222.89</v>
      </c>
      <c r="J421" s="39"/>
    </row>
    <row r="422" spans="1:12" x14ac:dyDescent="0.4">
      <c r="A422" s="89" t="s">
        <v>82</v>
      </c>
      <c r="B422" s="90"/>
      <c r="C422" s="90"/>
      <c r="D422" s="90"/>
      <c r="E422" s="90"/>
      <c r="F422" s="91"/>
      <c r="G422" s="104">
        <v>6099626.5300000003</v>
      </c>
      <c r="H422" s="49"/>
      <c r="I422" s="104">
        <v>9438236.3300000001</v>
      </c>
      <c r="J422" s="39"/>
    </row>
    <row r="423" spans="1:12" ht="16.2" customHeight="1" x14ac:dyDescent="0.4">
      <c r="A423" s="89" t="s">
        <v>84</v>
      </c>
      <c r="B423" s="90"/>
      <c r="C423" s="90"/>
      <c r="D423" s="90"/>
      <c r="E423" s="90"/>
      <c r="F423" s="91"/>
      <c r="G423" s="104">
        <v>2602345.54</v>
      </c>
      <c r="H423" s="49"/>
      <c r="I423" s="104">
        <v>2360292.37</v>
      </c>
      <c r="J423" s="39"/>
    </row>
    <row r="424" spans="1:12" x14ac:dyDescent="0.4">
      <c r="A424" s="89" t="s">
        <v>225</v>
      </c>
      <c r="B424" s="90"/>
      <c r="C424" s="90"/>
      <c r="D424" s="90"/>
      <c r="E424" s="90"/>
      <c r="F424" s="91"/>
      <c r="G424" s="104">
        <v>6772649.3200000003</v>
      </c>
      <c r="H424" s="49"/>
      <c r="I424" s="104">
        <v>0</v>
      </c>
      <c r="J424" s="39"/>
    </row>
    <row r="425" spans="1:12" x14ac:dyDescent="0.4">
      <c r="A425" s="121" t="s">
        <v>85</v>
      </c>
      <c r="B425" s="128"/>
      <c r="C425" s="128"/>
      <c r="D425" s="128"/>
      <c r="E425" s="128"/>
      <c r="F425" s="129"/>
      <c r="G425" s="46">
        <f>SUM(G409:G424)</f>
        <v>136237568.24000001</v>
      </c>
      <c r="H425" s="49"/>
      <c r="I425" s="46">
        <f>SUM(I409:I424)</f>
        <v>135017061.06</v>
      </c>
      <c r="J425" s="39"/>
    </row>
    <row r="426" spans="1:12" x14ac:dyDescent="0.4">
      <c r="A426" s="39"/>
      <c r="B426" s="39"/>
      <c r="C426" s="39"/>
      <c r="D426" s="39"/>
      <c r="E426" s="39"/>
      <c r="F426" s="39"/>
      <c r="G426" s="40"/>
      <c r="H426" s="41"/>
      <c r="I426" s="40"/>
      <c r="J426" s="39"/>
    </row>
    <row r="427" spans="1:12" x14ac:dyDescent="0.4">
      <c r="A427" s="39"/>
      <c r="B427" s="39"/>
      <c r="C427" s="39"/>
      <c r="D427" s="39"/>
      <c r="E427" s="39"/>
      <c r="F427" s="39"/>
      <c r="G427" s="40"/>
      <c r="H427" s="41"/>
      <c r="I427" s="40"/>
      <c r="J427" s="39"/>
    </row>
    <row r="428" spans="1:12" x14ac:dyDescent="0.4">
      <c r="A428" s="39" t="s">
        <v>86</v>
      </c>
      <c r="B428" s="39"/>
      <c r="C428" s="39"/>
      <c r="D428" s="39"/>
      <c r="E428" s="39"/>
      <c r="F428" s="39"/>
      <c r="G428" s="40"/>
      <c r="H428" s="41"/>
      <c r="I428" s="40"/>
      <c r="J428" s="39"/>
    </row>
    <row r="429" spans="1:12" x14ac:dyDescent="0.4">
      <c r="A429" s="39" t="s">
        <v>170</v>
      </c>
      <c r="B429" s="39"/>
      <c r="C429" s="39"/>
      <c r="D429" s="39"/>
      <c r="E429" s="39"/>
      <c r="F429" s="39"/>
      <c r="G429" s="40"/>
      <c r="H429" s="41"/>
      <c r="I429" s="40"/>
      <c r="J429" s="39"/>
    </row>
    <row r="430" spans="1:12" ht="16.8" customHeight="1" x14ac:dyDescent="0.4">
      <c r="A430" s="39"/>
      <c r="B430" s="39"/>
      <c r="C430" s="39"/>
      <c r="D430" s="39"/>
      <c r="E430" s="39"/>
      <c r="F430" s="39"/>
      <c r="G430" s="40"/>
      <c r="H430" s="41"/>
      <c r="I430" s="40"/>
      <c r="J430" s="39"/>
    </row>
    <row r="431" spans="1:12" ht="19.8" customHeight="1" x14ac:dyDescent="0.4">
      <c r="A431" s="39" t="s">
        <v>305</v>
      </c>
      <c r="B431" s="39"/>
      <c r="C431" s="39"/>
      <c r="D431" s="39"/>
      <c r="E431" s="39"/>
      <c r="F431" s="39"/>
      <c r="G431" s="40"/>
      <c r="H431" s="41"/>
      <c r="I431" s="40"/>
      <c r="J431" s="39"/>
    </row>
    <row r="432" spans="1:12" ht="28.8" customHeight="1" x14ac:dyDescent="0.4">
      <c r="A432" s="38" t="s">
        <v>306</v>
      </c>
      <c r="B432" s="119"/>
      <c r="C432" s="119"/>
      <c r="D432" s="119"/>
      <c r="E432" s="39"/>
      <c r="F432" s="39"/>
      <c r="G432" s="40"/>
      <c r="H432" s="41"/>
      <c r="I432" s="40"/>
      <c r="J432" s="39"/>
    </row>
    <row r="433" spans="1:12" x14ac:dyDescent="0.4">
      <c r="A433" s="38"/>
      <c r="B433" s="119"/>
      <c r="C433" s="119"/>
      <c r="D433" s="119"/>
      <c r="E433" s="39"/>
      <c r="F433" s="39"/>
      <c r="G433" s="40"/>
      <c r="H433" s="41"/>
      <c r="I433" s="40"/>
      <c r="J433" s="39"/>
    </row>
    <row r="434" spans="1:12" ht="19.95" customHeight="1" x14ac:dyDescent="0.4">
      <c r="A434" s="39"/>
      <c r="B434" s="39"/>
      <c r="C434" s="39"/>
      <c r="D434" s="39"/>
      <c r="E434" s="39"/>
      <c r="F434" s="39"/>
      <c r="G434" s="40"/>
      <c r="H434" s="41"/>
      <c r="I434" s="40"/>
      <c r="J434" s="39"/>
    </row>
    <row r="435" spans="1:12" ht="30.45" customHeight="1" x14ac:dyDescent="0.4">
      <c r="A435" s="56" t="s">
        <v>390</v>
      </c>
      <c r="B435" s="56" t="s">
        <v>192</v>
      </c>
      <c r="C435" s="56"/>
      <c r="D435" s="56"/>
      <c r="E435" s="39"/>
      <c r="F435" s="39"/>
      <c r="G435" s="40"/>
      <c r="H435" s="41"/>
      <c r="I435" s="40"/>
      <c r="J435" s="39"/>
      <c r="K435" s="109"/>
      <c r="L435" s="45"/>
    </row>
    <row r="436" spans="1:12" ht="19.2" hidden="1" customHeight="1" x14ac:dyDescent="0.4">
      <c r="A436" s="56"/>
      <c r="B436" s="56"/>
      <c r="C436" s="56"/>
      <c r="D436" s="56"/>
      <c r="E436" s="39"/>
      <c r="F436" s="39"/>
      <c r="G436" s="40"/>
      <c r="H436" s="41"/>
      <c r="I436" s="40"/>
      <c r="J436" s="39"/>
      <c r="K436" s="109"/>
      <c r="L436" s="45"/>
    </row>
    <row r="437" spans="1:12" ht="19.2" customHeight="1" x14ac:dyDescent="0.4">
      <c r="A437" s="56"/>
      <c r="B437" s="56"/>
      <c r="C437" s="56"/>
      <c r="D437" s="56"/>
      <c r="E437" s="39"/>
      <c r="F437" s="39"/>
      <c r="G437" s="40"/>
      <c r="H437" s="41"/>
      <c r="I437" s="40"/>
      <c r="J437" s="39"/>
      <c r="K437" s="109"/>
      <c r="L437" s="45"/>
    </row>
    <row r="438" spans="1:12" ht="19.2" customHeight="1" x14ac:dyDescent="0.4">
      <c r="A438" s="39" t="s">
        <v>373</v>
      </c>
      <c r="B438" s="39"/>
      <c r="C438" s="39"/>
      <c r="D438" s="39"/>
      <c r="E438" s="39"/>
      <c r="F438" s="39"/>
      <c r="G438" s="40"/>
      <c r="H438" s="41"/>
      <c r="I438" s="40"/>
      <c r="J438" s="39"/>
      <c r="K438" s="109"/>
      <c r="L438" s="45"/>
    </row>
    <row r="439" spans="1:12" ht="19.95" customHeight="1" x14ac:dyDescent="0.4">
      <c r="A439" s="56" t="s">
        <v>169</v>
      </c>
      <c r="B439" s="39"/>
      <c r="C439" s="39"/>
      <c r="D439" s="39"/>
      <c r="E439" s="39"/>
      <c r="F439" s="39"/>
      <c r="G439" s="40"/>
      <c r="H439" s="41"/>
      <c r="I439" s="40"/>
      <c r="J439" s="39"/>
      <c r="K439" s="109"/>
      <c r="L439" s="45"/>
    </row>
    <row r="440" spans="1:12" ht="19.95" customHeight="1" x14ac:dyDescent="0.4">
      <c r="A440" s="56"/>
      <c r="B440" s="39"/>
      <c r="C440" s="39"/>
      <c r="D440" s="39"/>
      <c r="E440" s="39"/>
      <c r="F440" s="39"/>
      <c r="G440" s="40"/>
      <c r="H440" s="41"/>
      <c r="I440" s="40"/>
      <c r="J440" s="39"/>
      <c r="K440" s="109"/>
      <c r="L440" s="45"/>
    </row>
    <row r="441" spans="1:12" ht="19.95" customHeight="1" x14ac:dyDescent="0.4">
      <c r="A441" s="382" t="s">
        <v>4</v>
      </c>
      <c r="B441" s="383"/>
      <c r="C441" s="383"/>
      <c r="D441" s="383"/>
      <c r="E441" s="383"/>
      <c r="F441" s="384"/>
      <c r="G441" s="224">
        <v>2021</v>
      </c>
      <c r="H441" s="47"/>
      <c r="I441" s="224">
        <v>2020</v>
      </c>
      <c r="J441" s="39"/>
      <c r="K441" s="109"/>
      <c r="L441" s="45"/>
    </row>
    <row r="442" spans="1:12" ht="19.95" customHeight="1" x14ac:dyDescent="0.4">
      <c r="A442" s="217" t="s">
        <v>317</v>
      </c>
      <c r="B442" s="218"/>
      <c r="C442" s="218"/>
      <c r="D442" s="218"/>
      <c r="E442" s="218"/>
      <c r="F442" s="219"/>
      <c r="G442" s="48">
        <v>0</v>
      </c>
      <c r="H442" s="49"/>
      <c r="I442" s="48">
        <v>17050</v>
      </c>
      <c r="J442" s="39"/>
      <c r="K442" s="109"/>
      <c r="L442" s="45"/>
    </row>
    <row r="443" spans="1:12" x14ac:dyDescent="0.4">
      <c r="A443" s="127" t="s">
        <v>186</v>
      </c>
      <c r="B443" s="128"/>
      <c r="C443" s="128"/>
      <c r="D443" s="128"/>
      <c r="E443" s="128"/>
      <c r="F443" s="129"/>
      <c r="G443" s="48">
        <v>451475</v>
      </c>
      <c r="H443" s="49"/>
      <c r="I443" s="48">
        <v>0</v>
      </c>
      <c r="J443" s="39"/>
    </row>
    <row r="444" spans="1:12" x14ac:dyDescent="0.4">
      <c r="A444" s="127" t="s">
        <v>87</v>
      </c>
      <c r="B444" s="128"/>
      <c r="C444" s="128"/>
      <c r="D444" s="128"/>
      <c r="E444" s="128"/>
      <c r="F444" s="129"/>
      <c r="G444" s="48">
        <v>9916950.4000000004</v>
      </c>
      <c r="H444" s="49"/>
      <c r="I444" s="48">
        <v>10729587.5</v>
      </c>
      <c r="J444" s="39"/>
    </row>
    <row r="445" spans="1:12" x14ac:dyDescent="0.4">
      <c r="A445" s="127" t="s">
        <v>319</v>
      </c>
      <c r="B445" s="128"/>
      <c r="C445" s="128"/>
      <c r="D445" s="128"/>
      <c r="E445" s="128"/>
      <c r="F445" s="129"/>
      <c r="G445" s="48">
        <v>2389786.29</v>
      </c>
      <c r="H445" s="49"/>
      <c r="I445" s="48">
        <v>2040496.4</v>
      </c>
      <c r="J445" s="39"/>
    </row>
    <row r="446" spans="1:12" x14ac:dyDescent="0.4">
      <c r="A446" s="217" t="s">
        <v>318</v>
      </c>
      <c r="B446" s="218"/>
      <c r="C446" s="218"/>
      <c r="D446" s="218"/>
      <c r="E446" s="218"/>
      <c r="F446" s="219"/>
      <c r="G446" s="48">
        <v>847275</v>
      </c>
      <c r="H446" s="49"/>
      <c r="I446" s="48">
        <v>209710</v>
      </c>
      <c r="J446" s="39"/>
    </row>
    <row r="447" spans="1:12" x14ac:dyDescent="0.4">
      <c r="A447" s="121" t="s">
        <v>72</v>
      </c>
      <c r="B447" s="122"/>
      <c r="C447" s="122"/>
      <c r="D447" s="122"/>
      <c r="E447" s="122"/>
      <c r="F447" s="123"/>
      <c r="G447" s="46">
        <f>SUM(G442:G446)</f>
        <v>13605486.690000001</v>
      </c>
      <c r="H447" s="47"/>
      <c r="I447" s="46">
        <f>SUM(I442:I446)</f>
        <v>12996843.9</v>
      </c>
      <c r="J447" s="39"/>
    </row>
    <row r="448" spans="1:12" x14ac:dyDescent="0.4">
      <c r="A448" s="39"/>
      <c r="B448" s="39"/>
      <c r="C448" s="39"/>
      <c r="D448" s="39"/>
      <c r="E448" s="39"/>
      <c r="F448" s="39"/>
      <c r="G448" s="40"/>
      <c r="H448" s="41"/>
      <c r="I448" s="40"/>
      <c r="J448" s="39"/>
    </row>
    <row r="449" spans="1:10" x14ac:dyDescent="0.4">
      <c r="A449" s="39"/>
      <c r="B449" s="39"/>
      <c r="C449" s="39"/>
      <c r="D449" s="39"/>
      <c r="E449" s="39"/>
      <c r="F449" s="39"/>
      <c r="G449" s="40"/>
      <c r="H449" s="41"/>
      <c r="I449" s="40"/>
      <c r="J449" s="39"/>
    </row>
    <row r="450" spans="1:10" x14ac:dyDescent="0.4">
      <c r="A450" s="106"/>
      <c r="B450" s="39"/>
      <c r="C450" s="39"/>
      <c r="D450" s="39"/>
      <c r="E450" s="39"/>
      <c r="F450" s="39"/>
      <c r="G450" s="40"/>
      <c r="H450" s="41"/>
      <c r="I450" s="40"/>
      <c r="J450" s="39"/>
    </row>
    <row r="451" spans="1:10" x14ac:dyDescent="0.4">
      <c r="A451" s="106"/>
      <c r="B451" s="39"/>
      <c r="C451" s="39"/>
      <c r="D451" s="39"/>
      <c r="E451" s="39"/>
      <c r="F451" s="39"/>
      <c r="G451" s="40"/>
      <c r="H451" s="41"/>
      <c r="I451" s="40"/>
      <c r="J451" s="39"/>
    </row>
    <row r="452" spans="1:10" x14ac:dyDescent="0.4">
      <c r="A452" s="106"/>
      <c r="B452" s="39"/>
      <c r="C452" s="39"/>
      <c r="D452" s="39"/>
      <c r="E452" s="39"/>
      <c r="F452" s="39"/>
      <c r="G452" s="40"/>
      <c r="H452" s="41"/>
      <c r="I452" s="40"/>
      <c r="J452" s="39"/>
    </row>
    <row r="453" spans="1:10" x14ac:dyDescent="0.4">
      <c r="A453" s="106"/>
      <c r="B453" s="39"/>
      <c r="C453" s="39"/>
      <c r="D453" s="39"/>
      <c r="E453" s="39"/>
      <c r="F453" s="39"/>
      <c r="G453" s="40"/>
      <c r="H453" s="41"/>
      <c r="I453" s="40"/>
      <c r="J453" s="39"/>
    </row>
    <row r="454" spans="1:10" x14ac:dyDescent="0.4">
      <c r="A454" s="106"/>
      <c r="B454" s="39"/>
      <c r="C454" s="39"/>
      <c r="D454" s="39"/>
      <c r="E454" s="39"/>
      <c r="F454" s="39"/>
      <c r="G454" s="40"/>
      <c r="H454" s="41"/>
      <c r="I454" s="40"/>
      <c r="J454" s="39"/>
    </row>
    <row r="455" spans="1:10" x14ac:dyDescent="0.4">
      <c r="A455" s="106"/>
      <c r="B455" s="39"/>
      <c r="C455" s="39"/>
      <c r="D455" s="39"/>
      <c r="E455" s="39"/>
      <c r="F455" s="39"/>
      <c r="G455" s="40"/>
      <c r="H455" s="41"/>
      <c r="I455" s="40"/>
      <c r="J455" s="39"/>
    </row>
    <row r="456" spans="1:10" x14ac:dyDescent="0.4">
      <c r="A456" s="106"/>
      <c r="B456" s="39"/>
      <c r="C456" s="39"/>
      <c r="D456" s="39"/>
      <c r="E456" s="39"/>
      <c r="F456" s="39"/>
      <c r="G456" s="40"/>
      <c r="H456" s="41"/>
      <c r="I456" s="40"/>
      <c r="J456" s="39"/>
    </row>
    <row r="457" spans="1:10" x14ac:dyDescent="0.4">
      <c r="A457" s="106"/>
      <c r="B457" s="39"/>
      <c r="C457" s="39"/>
      <c r="D457" s="39"/>
      <c r="E457" s="39"/>
      <c r="F457" s="39"/>
      <c r="G457" s="40"/>
      <c r="H457" s="41"/>
      <c r="I457" s="40"/>
      <c r="J457" s="39"/>
    </row>
    <row r="458" spans="1:10" x14ac:dyDescent="0.4">
      <c r="A458" s="106"/>
      <c r="B458" s="39"/>
      <c r="C458" s="39"/>
      <c r="D458" s="39"/>
      <c r="E458" s="39"/>
      <c r="F458" s="39"/>
      <c r="G458" s="40"/>
      <c r="H458" s="41"/>
      <c r="I458" s="40"/>
      <c r="J458" s="39"/>
    </row>
    <row r="459" spans="1:10" x14ac:dyDescent="0.4">
      <c r="A459" s="106"/>
      <c r="B459" s="39"/>
      <c r="C459" s="39"/>
      <c r="D459" s="39"/>
      <c r="E459" s="39"/>
      <c r="F459" s="39"/>
      <c r="G459" s="40"/>
      <c r="H459" s="41"/>
      <c r="I459" s="40"/>
      <c r="J459" s="39"/>
    </row>
    <row r="460" spans="1:10" x14ac:dyDescent="0.4">
      <c r="A460" s="106"/>
      <c r="B460" s="39"/>
      <c r="C460" s="39"/>
      <c r="D460" s="39"/>
      <c r="E460" s="39"/>
      <c r="F460" s="39"/>
      <c r="G460" s="40"/>
      <c r="H460" s="41"/>
      <c r="I460" s="40"/>
      <c r="J460" s="39"/>
    </row>
    <row r="461" spans="1:10" x14ac:dyDescent="0.4">
      <c r="A461" s="106"/>
      <c r="B461" s="39"/>
      <c r="C461" s="39"/>
      <c r="D461" s="39"/>
      <c r="E461" s="39"/>
      <c r="F461" s="39"/>
      <c r="G461" s="40"/>
      <c r="H461" s="41"/>
      <c r="I461" s="40"/>
      <c r="J461" s="39"/>
    </row>
    <row r="462" spans="1:10" x14ac:dyDescent="0.4">
      <c r="A462" s="106"/>
      <c r="B462" s="39"/>
      <c r="C462" s="39"/>
      <c r="D462" s="39"/>
      <c r="E462" s="39"/>
      <c r="F462" s="39"/>
      <c r="G462" s="40"/>
      <c r="H462" s="41"/>
      <c r="I462" s="40"/>
      <c r="J462" s="39"/>
    </row>
    <row r="463" spans="1:10" x14ac:dyDescent="0.4">
      <c r="A463" s="106"/>
      <c r="B463" s="39"/>
      <c r="C463" s="39"/>
      <c r="D463" s="39"/>
      <c r="E463" s="39"/>
      <c r="F463" s="39"/>
      <c r="G463" s="40"/>
      <c r="H463" s="41"/>
      <c r="I463" s="40"/>
      <c r="J463" s="39"/>
    </row>
    <row r="464" spans="1:10" x14ac:dyDescent="0.4">
      <c r="A464" s="56" t="s">
        <v>88</v>
      </c>
      <c r="B464" s="56" t="s">
        <v>96</v>
      </c>
      <c r="C464" s="56"/>
      <c r="D464" s="56"/>
      <c r="E464" s="56"/>
      <c r="F464" s="39"/>
      <c r="G464" s="40"/>
      <c r="H464" s="41"/>
      <c r="I464" s="40"/>
      <c r="J464" s="39"/>
    </row>
    <row r="465" spans="1:12" x14ac:dyDescent="0.4">
      <c r="A465" s="56"/>
      <c r="B465" s="56"/>
      <c r="C465" s="56"/>
      <c r="D465" s="56"/>
      <c r="E465" s="56"/>
      <c r="F465" s="39"/>
      <c r="G465" s="40"/>
      <c r="H465" s="41"/>
      <c r="I465" s="40"/>
      <c r="J465" s="39"/>
    </row>
    <row r="466" spans="1:12" x14ac:dyDescent="0.4">
      <c r="A466" s="39" t="s">
        <v>307</v>
      </c>
      <c r="B466" s="39"/>
      <c r="C466" s="39"/>
      <c r="D466" s="39"/>
      <c r="E466" s="39"/>
      <c r="F466" s="39"/>
      <c r="G466" s="40"/>
      <c r="H466" s="41"/>
      <c r="I466" s="40"/>
      <c r="J466" s="39"/>
    </row>
    <row r="467" spans="1:12" x14ac:dyDescent="0.4">
      <c r="A467" s="39"/>
      <c r="B467" s="39"/>
      <c r="C467" s="39"/>
      <c r="D467" s="39"/>
      <c r="E467" s="39"/>
      <c r="F467" s="39"/>
      <c r="G467" s="40"/>
      <c r="H467" s="41"/>
      <c r="I467" s="40"/>
      <c r="J467" s="39"/>
    </row>
    <row r="468" spans="1:12" x14ac:dyDescent="0.4">
      <c r="A468" s="382" t="s">
        <v>4</v>
      </c>
      <c r="B468" s="383"/>
      <c r="C468" s="383"/>
      <c r="D468" s="383"/>
      <c r="E468" s="383"/>
      <c r="F468" s="384"/>
      <c r="G468" s="224">
        <v>2021</v>
      </c>
      <c r="H468" s="47"/>
      <c r="I468" s="224">
        <v>2020</v>
      </c>
      <c r="J468" s="39"/>
    </row>
    <row r="469" spans="1:12" x14ac:dyDescent="0.4">
      <c r="A469" s="127" t="s">
        <v>195</v>
      </c>
      <c r="B469" s="128"/>
      <c r="C469" s="128"/>
      <c r="D469" s="128"/>
      <c r="E469" s="128"/>
      <c r="F469" s="129"/>
      <c r="G469" s="48">
        <v>784573.09</v>
      </c>
      <c r="H469" s="49"/>
      <c r="I469" s="48">
        <v>1565826.45</v>
      </c>
      <c r="J469" s="39"/>
    </row>
    <row r="470" spans="1:12" x14ac:dyDescent="0.4">
      <c r="A470" s="127" t="s">
        <v>196</v>
      </c>
      <c r="B470" s="128"/>
      <c r="C470" s="128"/>
      <c r="D470" s="128"/>
      <c r="E470" s="128"/>
      <c r="F470" s="129"/>
      <c r="G470" s="48">
        <f>5384+550+49229</f>
        <v>55163</v>
      </c>
      <c r="H470" s="49"/>
      <c r="I470" s="48">
        <v>101097.99</v>
      </c>
      <c r="J470" s="39"/>
    </row>
    <row r="471" spans="1:12" x14ac:dyDescent="0.4">
      <c r="A471" s="217" t="s">
        <v>320</v>
      </c>
      <c r="B471" s="218"/>
      <c r="C471" s="218"/>
      <c r="D471" s="218"/>
      <c r="E471" s="218"/>
      <c r="F471" s="219"/>
      <c r="G471" s="48">
        <v>5643665.96</v>
      </c>
      <c r="H471" s="49"/>
      <c r="I471" s="48">
        <v>2158689.7000000002</v>
      </c>
      <c r="J471" s="39"/>
    </row>
    <row r="472" spans="1:12" x14ac:dyDescent="0.4">
      <c r="A472" s="217" t="s">
        <v>224</v>
      </c>
      <c r="B472" s="218"/>
      <c r="C472" s="218"/>
      <c r="D472" s="218"/>
      <c r="E472" s="218"/>
      <c r="F472" s="219"/>
      <c r="G472" s="48">
        <v>168210.9</v>
      </c>
      <c r="H472" s="49"/>
      <c r="I472" s="48">
        <v>302044.98</v>
      </c>
      <c r="J472" s="39"/>
    </row>
    <row r="473" spans="1:12" x14ac:dyDescent="0.4">
      <c r="A473" s="127" t="s">
        <v>97</v>
      </c>
      <c r="B473" s="128"/>
      <c r="C473" s="128"/>
      <c r="D473" s="128"/>
      <c r="E473" s="128"/>
      <c r="F473" s="129"/>
      <c r="G473" s="48">
        <v>2126337.7200000002</v>
      </c>
      <c r="H473" s="49"/>
      <c r="I473" s="48">
        <v>2480530.9</v>
      </c>
      <c r="J473" s="39"/>
    </row>
    <row r="474" spans="1:12" x14ac:dyDescent="0.4">
      <c r="A474" s="127" t="s">
        <v>98</v>
      </c>
      <c r="B474" s="128"/>
      <c r="C474" s="128"/>
      <c r="D474" s="128"/>
      <c r="E474" s="128"/>
      <c r="F474" s="129"/>
      <c r="G474" s="48">
        <v>7238691.9199999999</v>
      </c>
      <c r="H474" s="49"/>
      <c r="I474" s="48">
        <v>7251741.7300000004</v>
      </c>
      <c r="J474" s="39"/>
    </row>
    <row r="475" spans="1:12" x14ac:dyDescent="0.4">
      <c r="A475" s="127" t="s">
        <v>190</v>
      </c>
      <c r="B475" s="128"/>
      <c r="C475" s="128"/>
      <c r="D475" s="128"/>
      <c r="E475" s="128"/>
      <c r="F475" s="129"/>
      <c r="G475" s="48">
        <v>264545.45</v>
      </c>
      <c r="H475" s="49"/>
      <c r="I475" s="48">
        <v>53094.41</v>
      </c>
      <c r="J475" s="39"/>
    </row>
    <row r="476" spans="1:12" ht="19.95" customHeight="1" x14ac:dyDescent="0.4">
      <c r="A476" s="127" t="s">
        <v>99</v>
      </c>
      <c r="B476" s="128"/>
      <c r="C476" s="128"/>
      <c r="D476" s="128"/>
      <c r="E476" s="128"/>
      <c r="F476" s="129"/>
      <c r="G476" s="48">
        <f>2625055.18+32628.38+189034.84</f>
        <v>2846718.4</v>
      </c>
      <c r="H476" s="49"/>
      <c r="I476" s="48">
        <v>3009888.67</v>
      </c>
      <c r="J476" s="39"/>
      <c r="K476" s="109"/>
      <c r="L476" s="45"/>
    </row>
    <row r="477" spans="1:12" ht="19.95" customHeight="1" x14ac:dyDescent="0.4">
      <c r="A477" s="121" t="s">
        <v>166</v>
      </c>
      <c r="B477" s="122"/>
      <c r="C477" s="122"/>
      <c r="D477" s="122"/>
      <c r="E477" s="122"/>
      <c r="F477" s="123"/>
      <c r="G477" s="46">
        <f>SUM(G469:G476)</f>
        <v>19127906.439999998</v>
      </c>
      <c r="H477" s="47"/>
      <c r="I477" s="46">
        <f>SUM(I469:I476)</f>
        <v>16922914.829999998</v>
      </c>
      <c r="J477" s="39"/>
      <c r="K477" s="109"/>
      <c r="L477" s="45"/>
    </row>
    <row r="478" spans="1:12" ht="19.95" customHeight="1" x14ac:dyDescent="0.4">
      <c r="A478" s="74"/>
      <c r="B478" s="74"/>
      <c r="C478" s="74"/>
      <c r="D478" s="74"/>
      <c r="E478" s="74"/>
      <c r="F478" s="74"/>
      <c r="G478" s="86"/>
      <c r="H478" s="47"/>
      <c r="I478" s="86"/>
      <c r="J478" s="39"/>
      <c r="K478" s="109"/>
      <c r="L478" s="45"/>
    </row>
    <row r="479" spans="1:12" ht="19.95" customHeight="1" x14ac:dyDescent="0.4">
      <c r="A479" s="106"/>
      <c r="B479" s="39"/>
      <c r="C479" s="39"/>
      <c r="D479" s="39"/>
      <c r="E479" s="39"/>
      <c r="F479" s="39"/>
      <c r="G479" s="40"/>
      <c r="H479" s="41"/>
      <c r="I479" s="40"/>
      <c r="J479" s="39"/>
      <c r="K479" s="109"/>
      <c r="L479" s="45"/>
    </row>
    <row r="480" spans="1:12" ht="30.45" customHeight="1" x14ac:dyDescent="0.4">
      <c r="A480" s="106"/>
      <c r="B480" s="39"/>
      <c r="C480" s="39"/>
      <c r="D480" s="39"/>
      <c r="E480" s="39"/>
      <c r="F480" s="39"/>
      <c r="G480" s="40"/>
      <c r="H480" s="41"/>
      <c r="I480" s="40"/>
      <c r="J480" s="39"/>
      <c r="K480" s="109"/>
      <c r="L480" s="45"/>
    </row>
    <row r="481" spans="1:12" ht="19.95" customHeight="1" x14ac:dyDescent="0.4">
      <c r="A481" s="56" t="s">
        <v>89</v>
      </c>
      <c r="B481" s="74" t="s">
        <v>101</v>
      </c>
      <c r="C481" s="74"/>
      <c r="D481" s="74"/>
      <c r="E481" s="74"/>
      <c r="F481" s="74"/>
      <c r="G481" s="86"/>
      <c r="H481" s="47"/>
      <c r="I481" s="86"/>
      <c r="J481" s="39"/>
      <c r="K481" s="109"/>
      <c r="L481" s="45"/>
    </row>
    <row r="482" spans="1:12" ht="19.95" customHeight="1" x14ac:dyDescent="0.4">
      <c r="A482" s="56"/>
      <c r="B482" s="74"/>
      <c r="C482" s="74"/>
      <c r="D482" s="74"/>
      <c r="E482" s="74"/>
      <c r="F482" s="74"/>
      <c r="G482" s="86"/>
      <c r="H482" s="47"/>
      <c r="I482" s="86"/>
      <c r="J482" s="39"/>
      <c r="K482" s="109"/>
      <c r="L482" s="45"/>
    </row>
    <row r="483" spans="1:12" ht="19.95" customHeight="1" x14ac:dyDescent="0.4">
      <c r="A483" s="85" t="s">
        <v>308</v>
      </c>
      <c r="B483" s="74"/>
      <c r="C483" s="74"/>
      <c r="D483" s="74"/>
      <c r="E483" s="74"/>
      <c r="F483" s="74"/>
      <c r="G483" s="86"/>
      <c r="H483" s="47"/>
      <c r="I483" s="86"/>
      <c r="J483" s="39"/>
      <c r="K483" s="109"/>
      <c r="L483" s="45"/>
    </row>
    <row r="484" spans="1:12" ht="19.95" customHeight="1" x14ac:dyDescent="0.4">
      <c r="A484" s="85"/>
      <c r="B484" s="74"/>
      <c r="C484" s="74"/>
      <c r="D484" s="74"/>
      <c r="E484" s="74"/>
      <c r="F484" s="74"/>
      <c r="G484" s="86"/>
      <c r="H484" s="47"/>
      <c r="I484" s="86"/>
      <c r="J484" s="39"/>
      <c r="K484" s="109"/>
      <c r="L484" s="45"/>
    </row>
    <row r="485" spans="1:12" x14ac:dyDescent="0.4">
      <c r="A485" s="379" t="s">
        <v>4</v>
      </c>
      <c r="B485" s="380"/>
      <c r="C485" s="380"/>
      <c r="D485" s="380"/>
      <c r="E485" s="380"/>
      <c r="F485" s="381"/>
      <c r="G485" s="263">
        <v>2021</v>
      </c>
      <c r="H485" s="47"/>
      <c r="I485" s="224">
        <v>2020</v>
      </c>
      <c r="J485" s="39"/>
    </row>
    <row r="486" spans="1:12" x14ac:dyDescent="0.4">
      <c r="A486" s="236" t="s">
        <v>321</v>
      </c>
      <c r="B486" s="52"/>
      <c r="C486" s="52"/>
      <c r="D486" s="52"/>
      <c r="E486" s="52"/>
      <c r="F486" s="264"/>
      <c r="G486" s="104">
        <v>5878075.7699999996</v>
      </c>
      <c r="H486" s="49"/>
      <c r="I486" s="48">
        <v>5750412.1799999997</v>
      </c>
      <c r="J486" s="39"/>
    </row>
    <row r="487" spans="1:12" x14ac:dyDescent="0.4">
      <c r="A487" s="236" t="s">
        <v>322</v>
      </c>
      <c r="B487" s="52"/>
      <c r="C487" s="52"/>
      <c r="D487" s="52"/>
      <c r="E487" s="52"/>
      <c r="F487" s="264"/>
      <c r="G487" s="104">
        <f>113616.06+275179.94+57216.1+635677.91+197036.4</f>
        <v>1278726.4099999999</v>
      </c>
      <c r="H487" s="49"/>
      <c r="I487" s="48">
        <v>506738.46</v>
      </c>
      <c r="J487" s="39"/>
    </row>
    <row r="488" spans="1:12" x14ac:dyDescent="0.4">
      <c r="A488" s="265" t="s">
        <v>102</v>
      </c>
      <c r="B488" s="237"/>
      <c r="C488" s="237"/>
      <c r="D488" s="237"/>
      <c r="E488" s="237"/>
      <c r="F488" s="266"/>
      <c r="G488" s="267">
        <f>SUM(G486:G487)</f>
        <v>7156802.1799999997</v>
      </c>
      <c r="H488" s="49"/>
      <c r="I488" s="118">
        <f>SUM(I486:I487)</f>
        <v>6257150.6399999997</v>
      </c>
      <c r="J488" s="39"/>
    </row>
    <row r="489" spans="1:12" ht="14.4" customHeight="1" x14ac:dyDescent="0.4">
      <c r="A489" s="74"/>
      <c r="B489" s="74"/>
      <c r="C489" s="74"/>
      <c r="D489" s="74"/>
      <c r="E489" s="74"/>
      <c r="F489" s="74"/>
      <c r="G489" s="86"/>
      <c r="H489" s="47"/>
      <c r="I489" s="86"/>
      <c r="J489" s="39"/>
    </row>
    <row r="490" spans="1:12" ht="14.4" customHeight="1" x14ac:dyDescent="0.4">
      <c r="A490" s="106"/>
      <c r="B490" s="39"/>
      <c r="C490" s="39"/>
      <c r="D490" s="39"/>
      <c r="E490" s="39"/>
      <c r="F490" s="39"/>
      <c r="G490" s="40"/>
      <c r="H490" s="41"/>
      <c r="I490" s="40"/>
      <c r="J490" s="39"/>
    </row>
    <row r="491" spans="1:12" x14ac:dyDescent="0.4">
      <c r="A491" s="106"/>
      <c r="B491" s="39"/>
      <c r="C491" s="39"/>
      <c r="D491" s="39"/>
      <c r="E491" s="39"/>
      <c r="F491" s="39"/>
      <c r="G491" s="40"/>
      <c r="H491" s="41"/>
      <c r="I491" s="40"/>
      <c r="J491" s="39"/>
    </row>
    <row r="492" spans="1:12" x14ac:dyDescent="0.4">
      <c r="A492" s="106"/>
      <c r="B492" s="39"/>
      <c r="C492" s="39"/>
      <c r="D492" s="39"/>
      <c r="E492" s="39"/>
      <c r="F492" s="39"/>
      <c r="G492" s="40"/>
      <c r="H492" s="41"/>
      <c r="I492" s="40"/>
      <c r="J492" s="39"/>
    </row>
    <row r="493" spans="1:12" ht="30.45" customHeight="1" x14ac:dyDescent="0.4">
      <c r="A493" s="56" t="s">
        <v>95</v>
      </c>
      <c r="B493" s="56" t="s">
        <v>193</v>
      </c>
      <c r="C493" s="56"/>
      <c r="D493" s="56"/>
      <c r="E493" s="39"/>
      <c r="F493" s="39"/>
      <c r="G493" s="40"/>
      <c r="H493" s="41"/>
      <c r="I493" s="40"/>
      <c r="J493" s="39"/>
      <c r="K493" s="109"/>
      <c r="L493" s="45"/>
    </row>
    <row r="494" spans="1:12" ht="31.95" hidden="1" customHeight="1" x14ac:dyDescent="0.4">
      <c r="A494" s="56"/>
      <c r="B494" s="56"/>
      <c r="C494" s="56"/>
      <c r="D494" s="56"/>
      <c r="E494" s="39"/>
      <c r="F494" s="39"/>
      <c r="G494" s="40"/>
      <c r="H494" s="41"/>
      <c r="I494" s="40"/>
      <c r="J494" s="39"/>
    </row>
    <row r="495" spans="1:12" ht="19.95" customHeight="1" x14ac:dyDescent="0.4">
      <c r="A495" s="56"/>
      <c r="B495" s="56"/>
      <c r="C495" s="56"/>
      <c r="D495" s="56"/>
      <c r="E495" s="39"/>
      <c r="F495" s="39"/>
      <c r="G495" s="40"/>
      <c r="H495" s="41"/>
      <c r="I495" s="40"/>
      <c r="J495" s="39"/>
      <c r="K495" s="109"/>
      <c r="L495" s="45"/>
    </row>
    <row r="496" spans="1:12" ht="19.95" customHeight="1" x14ac:dyDescent="0.4">
      <c r="A496" s="39" t="s">
        <v>309</v>
      </c>
      <c r="B496" s="39"/>
      <c r="C496" s="39"/>
      <c r="D496" s="39"/>
      <c r="E496" s="39"/>
      <c r="F496" s="39"/>
      <c r="G496" s="40"/>
      <c r="H496" s="41"/>
      <c r="I496" s="40"/>
      <c r="J496" s="39"/>
      <c r="K496" s="109"/>
      <c r="L496" s="45"/>
    </row>
    <row r="497" spans="1:12" ht="19.95" customHeight="1" x14ac:dyDescent="0.4">
      <c r="A497" s="39"/>
      <c r="B497" s="39"/>
      <c r="C497" s="39"/>
      <c r="D497" s="39"/>
      <c r="E497" s="39"/>
      <c r="F497" s="39"/>
      <c r="G497" s="40"/>
      <c r="H497" s="41"/>
      <c r="I497" s="40"/>
      <c r="J497" s="39"/>
      <c r="K497" s="109"/>
      <c r="L497" s="45"/>
    </row>
    <row r="498" spans="1:12" ht="19.95" customHeight="1" x14ac:dyDescent="0.4">
      <c r="A498" s="382" t="s">
        <v>4</v>
      </c>
      <c r="B498" s="383"/>
      <c r="C498" s="383"/>
      <c r="D498" s="383"/>
      <c r="E498" s="383"/>
      <c r="F498" s="384"/>
      <c r="G498" s="225">
        <v>2021</v>
      </c>
      <c r="H498" s="47"/>
      <c r="I498" s="225">
        <v>2020</v>
      </c>
      <c r="J498" s="39"/>
      <c r="K498" s="109"/>
      <c r="L498" s="45"/>
    </row>
    <row r="499" spans="1:12" ht="24.6" hidden="1" customHeight="1" x14ac:dyDescent="0.4">
      <c r="A499" s="127" t="s">
        <v>90</v>
      </c>
      <c r="B499" s="128"/>
      <c r="C499" s="128"/>
      <c r="D499" s="128"/>
      <c r="E499" s="128"/>
      <c r="F499" s="129"/>
      <c r="G499" s="48">
        <v>6337973.3600000003</v>
      </c>
      <c r="H499" s="49"/>
      <c r="I499" s="48">
        <v>7613115.5599999996</v>
      </c>
      <c r="J499" s="39"/>
      <c r="K499" s="109"/>
      <c r="L499" s="45"/>
    </row>
    <row r="500" spans="1:12" ht="24.6" customHeight="1" x14ac:dyDescent="0.4">
      <c r="A500" s="127" t="s">
        <v>91</v>
      </c>
      <c r="B500" s="128"/>
      <c r="C500" s="128"/>
      <c r="D500" s="128"/>
      <c r="E500" s="128"/>
      <c r="F500" s="129"/>
      <c r="G500" s="48">
        <v>2821197.1</v>
      </c>
      <c r="H500" s="49"/>
      <c r="I500" s="48">
        <v>2760432.97</v>
      </c>
      <c r="J500" s="39"/>
      <c r="K500" s="109"/>
      <c r="L500" s="45"/>
    </row>
    <row r="501" spans="1:12" ht="19.95" customHeight="1" x14ac:dyDescent="0.4">
      <c r="A501" s="127" t="s">
        <v>323</v>
      </c>
      <c r="B501" s="128"/>
      <c r="C501" s="128"/>
      <c r="D501" s="128"/>
      <c r="E501" s="128"/>
      <c r="F501" s="129"/>
      <c r="G501" s="48">
        <v>778419.46</v>
      </c>
      <c r="H501" s="49"/>
      <c r="I501" s="48">
        <v>660635.93999999994</v>
      </c>
      <c r="J501" s="39"/>
      <c r="K501" s="109"/>
      <c r="L501" s="45"/>
    </row>
    <row r="502" spans="1:12" ht="19.95" customHeight="1" x14ac:dyDescent="0.4">
      <c r="A502" s="127" t="s">
        <v>177</v>
      </c>
      <c r="B502" s="128"/>
      <c r="C502" s="128"/>
      <c r="D502" s="128"/>
      <c r="E502" s="128"/>
      <c r="F502" s="129"/>
      <c r="G502" s="48">
        <v>2435801.7000000002</v>
      </c>
      <c r="H502" s="49"/>
      <c r="I502" s="48">
        <v>1582667.44</v>
      </c>
      <c r="J502" s="39"/>
      <c r="K502" s="109"/>
      <c r="L502" s="45"/>
    </row>
    <row r="503" spans="1:12" ht="19.95" customHeight="1" x14ac:dyDescent="0.4">
      <c r="A503" s="127" t="s">
        <v>92</v>
      </c>
      <c r="B503" s="128"/>
      <c r="C503" s="128"/>
      <c r="D503" s="128"/>
      <c r="E503" s="128"/>
      <c r="F503" s="129"/>
      <c r="G503" s="48">
        <v>813789.12</v>
      </c>
      <c r="H503" s="49"/>
      <c r="I503" s="48">
        <v>794832.48</v>
      </c>
      <c r="J503" s="39"/>
      <c r="K503" s="109"/>
      <c r="L503" s="45"/>
    </row>
    <row r="504" spans="1:12" ht="19.95" customHeight="1" x14ac:dyDescent="0.4">
      <c r="A504" s="220" t="s">
        <v>106</v>
      </c>
      <c r="B504" s="221"/>
      <c r="C504" s="221"/>
      <c r="D504" s="221"/>
      <c r="E504" s="221"/>
      <c r="F504" s="222"/>
      <c r="G504" s="48">
        <v>175907.65</v>
      </c>
      <c r="H504" s="49"/>
      <c r="I504" s="48">
        <v>53100</v>
      </c>
      <c r="J504" s="39"/>
      <c r="K504" s="109"/>
      <c r="L504" s="45"/>
    </row>
    <row r="505" spans="1:12" ht="19.95" customHeight="1" x14ac:dyDescent="0.4">
      <c r="A505" s="127" t="s">
        <v>93</v>
      </c>
      <c r="B505" s="128"/>
      <c r="C505" s="128"/>
      <c r="D505" s="128"/>
      <c r="E505" s="128"/>
      <c r="F505" s="129"/>
      <c r="G505" s="48">
        <v>2043828.43</v>
      </c>
      <c r="H505" s="49"/>
      <c r="I505" s="48">
        <v>2127009.2599999998</v>
      </c>
      <c r="J505" s="39"/>
      <c r="K505" s="109"/>
      <c r="L505" s="45"/>
    </row>
    <row r="506" spans="1:12" ht="19.95" customHeight="1" x14ac:dyDescent="0.4">
      <c r="A506" s="127" t="s">
        <v>324</v>
      </c>
      <c r="B506" s="128"/>
      <c r="C506" s="128"/>
      <c r="D506" s="128"/>
      <c r="E506" s="128"/>
      <c r="F506" s="129"/>
      <c r="G506" s="48">
        <v>1301743.6399999999</v>
      </c>
      <c r="H506" s="49"/>
      <c r="I506" s="48">
        <v>1267063.23</v>
      </c>
      <c r="J506" s="39"/>
      <c r="K506" s="109"/>
      <c r="L506" s="45"/>
    </row>
    <row r="507" spans="1:12" ht="19.95" customHeight="1" x14ac:dyDescent="0.4">
      <c r="A507" s="127" t="s">
        <v>172</v>
      </c>
      <c r="B507" s="128"/>
      <c r="C507" s="128"/>
      <c r="D507" s="128"/>
      <c r="E507" s="128"/>
      <c r="F507" s="129"/>
      <c r="G507" s="48">
        <v>574787.24</v>
      </c>
      <c r="H507" s="49"/>
      <c r="I507" s="48">
        <v>342810.36</v>
      </c>
      <c r="J507" s="39"/>
      <c r="K507" s="109"/>
      <c r="L507" s="45"/>
    </row>
    <row r="508" spans="1:12" ht="19.95" customHeight="1" x14ac:dyDescent="0.4">
      <c r="A508" s="127" t="s">
        <v>173</v>
      </c>
      <c r="B508" s="128"/>
      <c r="C508" s="128"/>
      <c r="D508" s="128"/>
      <c r="E508" s="128"/>
      <c r="F508" s="129"/>
      <c r="G508" s="48">
        <v>1505349.5</v>
      </c>
      <c r="H508" s="49"/>
      <c r="I508" s="48">
        <v>582157.6</v>
      </c>
      <c r="J508" s="39"/>
      <c r="K508" s="109"/>
      <c r="L508" s="45"/>
    </row>
    <row r="509" spans="1:12" ht="19.95" customHeight="1" x14ac:dyDescent="0.4">
      <c r="A509" s="101" t="s">
        <v>316</v>
      </c>
      <c r="B509" s="102"/>
      <c r="C509" s="102"/>
      <c r="D509" s="102"/>
      <c r="E509" s="90"/>
      <c r="F509" s="91"/>
      <c r="G509" s="104">
        <v>125065</v>
      </c>
      <c r="H509" s="49"/>
      <c r="I509" s="104">
        <v>348960</v>
      </c>
      <c r="J509" s="39"/>
      <c r="K509" s="109"/>
      <c r="L509" s="45"/>
    </row>
    <row r="510" spans="1:12" x14ac:dyDescent="0.4">
      <c r="A510" s="127" t="s">
        <v>94</v>
      </c>
      <c r="B510" s="128"/>
      <c r="C510" s="128"/>
      <c r="D510" s="128"/>
      <c r="E510" s="128"/>
      <c r="F510" s="129"/>
      <c r="G510" s="48">
        <f>383635+85517.77+2000</f>
        <v>471152.77</v>
      </c>
      <c r="H510" s="49"/>
      <c r="I510" s="48">
        <v>2049814.1</v>
      </c>
      <c r="J510" s="39"/>
    </row>
    <row r="511" spans="1:12" x14ac:dyDescent="0.4">
      <c r="A511" s="127" t="s">
        <v>187</v>
      </c>
      <c r="B511" s="128"/>
      <c r="C511" s="128"/>
      <c r="D511" s="128"/>
      <c r="E511" s="128"/>
      <c r="F511" s="129"/>
      <c r="G511" s="48">
        <v>5549505.3399999999</v>
      </c>
      <c r="H511" s="49"/>
      <c r="I511" s="48">
        <v>2464595.84</v>
      </c>
      <c r="J511" s="39"/>
    </row>
    <row r="512" spans="1:12" x14ac:dyDescent="0.4">
      <c r="A512" s="199" t="s">
        <v>325</v>
      </c>
      <c r="B512" s="200"/>
      <c r="C512" s="200"/>
      <c r="D512" s="200"/>
      <c r="E512" s="200"/>
      <c r="F512" s="201"/>
      <c r="G512" s="48">
        <v>0</v>
      </c>
      <c r="H512" s="49"/>
      <c r="I512" s="48">
        <v>43660</v>
      </c>
      <c r="J512" s="39"/>
    </row>
    <row r="513" spans="1:12" ht="19.95" customHeight="1" x14ac:dyDescent="0.4">
      <c r="A513" s="236" t="s">
        <v>358</v>
      </c>
      <c r="B513" s="52"/>
      <c r="C513" s="52"/>
      <c r="D513" s="261"/>
      <c r="E513" s="128"/>
      <c r="F513" s="129"/>
      <c r="G513" s="48">
        <f>4247566.93+133000</f>
        <v>4380566.93</v>
      </c>
      <c r="H513" s="49"/>
      <c r="I513" s="48">
        <v>16789472.98</v>
      </c>
      <c r="J513" s="39"/>
      <c r="K513" s="109"/>
      <c r="L513" s="45"/>
    </row>
    <row r="514" spans="1:12" ht="19.95" customHeight="1" x14ac:dyDescent="0.4">
      <c r="A514" s="121" t="s">
        <v>194</v>
      </c>
      <c r="B514" s="128"/>
      <c r="C514" s="128"/>
      <c r="D514" s="128"/>
      <c r="E514" s="128"/>
      <c r="F514" s="129"/>
      <c r="G514" s="46">
        <f>SUM(G499:G513)</f>
        <v>29315087.239999998</v>
      </c>
      <c r="H514" s="49"/>
      <c r="I514" s="46">
        <f>SUM(I499:I513)</f>
        <v>39480327.760000005</v>
      </c>
      <c r="J514" s="39"/>
      <c r="K514" s="109"/>
      <c r="L514" s="45"/>
    </row>
    <row r="515" spans="1:12" ht="19.95" customHeight="1" x14ac:dyDescent="0.4">
      <c r="A515" s="39"/>
      <c r="B515" s="39"/>
      <c r="C515" s="39"/>
      <c r="D515" s="39"/>
      <c r="E515" s="39"/>
      <c r="F515" s="39"/>
      <c r="G515" s="40"/>
      <c r="H515" s="41"/>
      <c r="I515" s="40"/>
      <c r="J515" s="39"/>
      <c r="K515" s="109"/>
      <c r="L515" s="45"/>
    </row>
    <row r="516" spans="1:12" ht="19.95" customHeight="1" x14ac:dyDescent="0.4">
      <c r="A516" s="39"/>
      <c r="B516" s="39"/>
      <c r="C516" s="39"/>
      <c r="D516" s="39"/>
      <c r="E516" s="39"/>
      <c r="F516" s="39"/>
      <c r="G516" s="40"/>
      <c r="H516" s="41"/>
      <c r="I516" s="40"/>
      <c r="J516" s="39"/>
      <c r="K516" s="109"/>
      <c r="L516" s="45"/>
    </row>
    <row r="517" spans="1:12" ht="19.95" customHeight="1" x14ac:dyDescent="0.4">
      <c r="A517" s="39"/>
      <c r="B517" s="39"/>
      <c r="C517" s="39"/>
      <c r="D517" s="39"/>
      <c r="E517" s="39"/>
      <c r="F517" s="39"/>
      <c r="G517" s="40"/>
      <c r="H517" s="41"/>
      <c r="I517" s="40"/>
      <c r="J517" s="39"/>
      <c r="K517" s="109"/>
      <c r="L517" s="45"/>
    </row>
    <row r="518" spans="1:12" ht="19.95" customHeight="1" x14ac:dyDescent="0.4">
      <c r="A518" s="74"/>
      <c r="B518" s="74"/>
      <c r="C518" s="74"/>
      <c r="D518" s="74"/>
      <c r="E518" s="74"/>
      <c r="F518" s="74"/>
      <c r="G518" s="86"/>
      <c r="H518" s="47"/>
      <c r="I518" s="86"/>
      <c r="J518" s="39"/>
      <c r="K518" s="109"/>
      <c r="L518" s="45"/>
    </row>
    <row r="519" spans="1:12" ht="12.45" customHeight="1" x14ac:dyDescent="0.4">
      <c r="A519" s="74"/>
      <c r="B519" s="74"/>
      <c r="C519" s="74"/>
      <c r="D519" s="74"/>
      <c r="E519" s="74"/>
      <c r="F519" s="74"/>
      <c r="G519" s="86"/>
      <c r="H519" s="47"/>
      <c r="I519" s="86"/>
      <c r="J519" s="39"/>
      <c r="K519" s="109"/>
      <c r="L519" s="45"/>
    </row>
    <row r="520" spans="1:12" ht="30.45" customHeight="1" x14ac:dyDescent="0.4">
      <c r="A520" s="56" t="s">
        <v>100</v>
      </c>
      <c r="B520" s="74" t="s">
        <v>104</v>
      </c>
      <c r="C520" s="74"/>
      <c r="D520" s="74"/>
      <c r="E520" s="74"/>
      <c r="F520" s="74"/>
      <c r="G520" s="86"/>
      <c r="H520" s="47"/>
      <c r="I520" s="86"/>
      <c r="J520" s="39"/>
      <c r="K520" s="109"/>
      <c r="L520" s="45"/>
    </row>
    <row r="521" spans="1:12" ht="19.95" customHeight="1" x14ac:dyDescent="0.4">
      <c r="A521" s="56"/>
      <c r="B521" s="74"/>
      <c r="C521" s="74"/>
      <c r="D521" s="74"/>
      <c r="E521" s="74"/>
      <c r="F521" s="74"/>
      <c r="G521" s="86"/>
      <c r="H521" s="47"/>
      <c r="I521" s="86"/>
      <c r="J521" s="39"/>
      <c r="K521" s="109"/>
      <c r="L521" s="45"/>
    </row>
    <row r="522" spans="1:12" ht="19.95" customHeight="1" x14ac:dyDescent="0.4">
      <c r="A522" s="85" t="s">
        <v>310</v>
      </c>
      <c r="B522" s="74"/>
      <c r="C522" s="74"/>
      <c r="D522" s="74"/>
      <c r="E522" s="74"/>
      <c r="F522" s="74"/>
      <c r="G522" s="86"/>
      <c r="H522" s="47"/>
      <c r="I522" s="86"/>
      <c r="J522" s="39"/>
      <c r="K522" s="109"/>
      <c r="L522" s="45"/>
    </row>
    <row r="523" spans="1:12" x14ac:dyDescent="0.4">
      <c r="A523" s="85"/>
      <c r="B523" s="74"/>
      <c r="C523" s="74"/>
      <c r="D523" s="74"/>
      <c r="E523" s="74"/>
      <c r="F523" s="74"/>
      <c r="G523" s="86"/>
      <c r="H523" s="47"/>
      <c r="I523" s="86"/>
      <c r="J523" s="39"/>
    </row>
    <row r="524" spans="1:12" x14ac:dyDescent="0.4">
      <c r="A524" s="382" t="s">
        <v>4</v>
      </c>
      <c r="B524" s="383"/>
      <c r="C524" s="383"/>
      <c r="D524" s="383"/>
      <c r="E524" s="383"/>
      <c r="F524" s="384"/>
      <c r="G524" s="224">
        <v>2021</v>
      </c>
      <c r="H524" s="47"/>
      <c r="I524" s="224">
        <v>2020</v>
      </c>
      <c r="J524" s="39"/>
    </row>
    <row r="525" spans="1:12" x14ac:dyDescent="0.4">
      <c r="A525" s="127" t="s">
        <v>326</v>
      </c>
      <c r="B525" s="128"/>
      <c r="C525" s="128"/>
      <c r="D525" s="128"/>
      <c r="E525" s="128"/>
      <c r="F525" s="129"/>
      <c r="G525" s="48">
        <v>127856.53</v>
      </c>
      <c r="H525" s="49"/>
      <c r="I525" s="48">
        <v>134171.53</v>
      </c>
      <c r="J525" s="39"/>
    </row>
    <row r="526" spans="1:12" ht="19.95" customHeight="1" x14ac:dyDescent="0.4">
      <c r="A526" s="121" t="s">
        <v>105</v>
      </c>
      <c r="B526" s="122"/>
      <c r="C526" s="122"/>
      <c r="D526" s="122"/>
      <c r="E526" s="122"/>
      <c r="F526" s="123"/>
      <c r="G526" s="46">
        <f>SUM(G525)</f>
        <v>127856.53</v>
      </c>
      <c r="H526" s="49"/>
      <c r="I526" s="46">
        <f>SUM(I525)</f>
        <v>134171.53</v>
      </c>
      <c r="J526" s="39"/>
      <c r="K526" s="109"/>
      <c r="L526" s="45"/>
    </row>
    <row r="527" spans="1:12" ht="19.95" customHeight="1" x14ac:dyDescent="0.4">
      <c r="A527" s="74"/>
      <c r="B527" s="74"/>
      <c r="C527" s="74"/>
      <c r="D527" s="74"/>
      <c r="E527" s="74"/>
      <c r="F527" s="74"/>
      <c r="G527" s="86"/>
      <c r="H527" s="47"/>
      <c r="I527" s="86"/>
      <c r="J527" s="39"/>
      <c r="K527" s="109"/>
      <c r="L527" s="45"/>
    </row>
    <row r="528" spans="1:12" ht="19.95" customHeight="1" x14ac:dyDescent="0.4">
      <c r="A528" s="39"/>
      <c r="B528" s="56"/>
      <c r="C528" s="56"/>
      <c r="D528" s="56"/>
      <c r="E528" s="56"/>
      <c r="F528" s="56"/>
      <c r="G528" s="81"/>
      <c r="H528" s="41"/>
      <c r="I528" s="81"/>
      <c r="J528" s="39"/>
      <c r="K528" s="109"/>
      <c r="L528" s="45"/>
    </row>
    <row r="529" spans="1:33" x14ac:dyDescent="0.4">
      <c r="A529" s="39"/>
      <c r="B529" s="56"/>
      <c r="C529" s="56"/>
      <c r="D529" s="56"/>
      <c r="E529" s="56"/>
      <c r="F529" s="56"/>
      <c r="G529" s="81"/>
      <c r="H529" s="41"/>
      <c r="I529" s="81"/>
      <c r="J529" s="39"/>
    </row>
    <row r="530" spans="1:33" ht="30.45" customHeight="1" x14ac:dyDescent="0.4">
      <c r="A530" s="39"/>
      <c r="B530" s="56"/>
      <c r="C530" s="56"/>
      <c r="D530" s="56"/>
      <c r="E530" s="56"/>
      <c r="F530" s="56"/>
      <c r="G530" s="81"/>
      <c r="H530" s="41"/>
      <c r="I530" s="81"/>
      <c r="J530" s="39"/>
      <c r="K530" s="109"/>
      <c r="L530" s="45"/>
    </row>
    <row r="531" spans="1:33" ht="19.95" customHeight="1" x14ac:dyDescent="0.4">
      <c r="A531" s="56" t="s">
        <v>103</v>
      </c>
      <c r="B531" s="74" t="s">
        <v>198</v>
      </c>
      <c r="C531" s="74"/>
      <c r="D531" s="74"/>
      <c r="E531" s="74"/>
      <c r="F531" s="74"/>
      <c r="G531" s="86"/>
      <c r="H531" s="47"/>
      <c r="I531" s="86"/>
      <c r="J531" s="39"/>
      <c r="K531" s="109"/>
      <c r="L531" s="45"/>
    </row>
    <row r="532" spans="1:33" s="65" customFormat="1" ht="19.95" customHeight="1" x14ac:dyDescent="0.4">
      <c r="A532" s="56"/>
      <c r="B532" s="74"/>
      <c r="C532" s="74"/>
      <c r="D532" s="74"/>
      <c r="E532" s="74"/>
      <c r="F532" s="74"/>
      <c r="G532" s="86"/>
      <c r="H532" s="47"/>
      <c r="I532" s="86"/>
      <c r="J532" s="56"/>
      <c r="K532" s="110"/>
      <c r="L532" s="63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</row>
    <row r="533" spans="1:33" ht="19.95" customHeight="1" x14ac:dyDescent="0.4">
      <c r="A533" s="85" t="s">
        <v>311</v>
      </c>
      <c r="B533" s="74"/>
      <c r="C533" s="74"/>
      <c r="D533" s="74"/>
      <c r="E533" s="74"/>
      <c r="F533" s="74"/>
      <c r="G533" s="86"/>
      <c r="H533" s="47"/>
      <c r="I533" s="86"/>
      <c r="J533" s="39"/>
      <c r="K533" s="109"/>
      <c r="L533" s="45"/>
    </row>
    <row r="534" spans="1:33" ht="19.95" customHeight="1" x14ac:dyDescent="0.4">
      <c r="A534" s="39"/>
      <c r="B534" s="56"/>
      <c r="C534" s="56"/>
      <c r="D534" s="56"/>
      <c r="E534" s="56"/>
      <c r="F534" s="56"/>
      <c r="G534" s="81"/>
      <c r="H534" s="41"/>
      <c r="I534" s="81"/>
      <c r="J534" s="39"/>
      <c r="K534" s="109"/>
      <c r="L534" s="45"/>
    </row>
    <row r="535" spans="1:33" ht="19.95" customHeight="1" x14ac:dyDescent="0.4">
      <c r="A535" s="382" t="s">
        <v>4</v>
      </c>
      <c r="B535" s="383"/>
      <c r="C535" s="383"/>
      <c r="D535" s="383"/>
      <c r="E535" s="383"/>
      <c r="F535" s="384"/>
      <c r="G535" s="224">
        <v>2021</v>
      </c>
      <c r="H535" s="47"/>
      <c r="I535" s="224">
        <v>2020</v>
      </c>
      <c r="J535" s="39"/>
      <c r="K535" s="109"/>
      <c r="L535" s="45"/>
    </row>
    <row r="536" spans="1:33" ht="19.95" customHeight="1" x14ac:dyDescent="0.4">
      <c r="A536" s="127" t="s">
        <v>168</v>
      </c>
      <c r="B536" s="128"/>
      <c r="C536" s="128"/>
      <c r="D536" s="128"/>
      <c r="E536" s="128"/>
      <c r="F536" s="129"/>
      <c r="G536" s="48">
        <v>2315.35</v>
      </c>
      <c r="H536" s="49"/>
      <c r="I536" s="48">
        <v>32795.46</v>
      </c>
      <c r="J536" s="39"/>
      <c r="K536" s="109"/>
      <c r="L536" s="45"/>
    </row>
    <row r="537" spans="1:33" ht="19.95" customHeight="1" x14ac:dyDescent="0.4">
      <c r="A537" s="121" t="s">
        <v>197</v>
      </c>
      <c r="B537" s="122"/>
      <c r="C537" s="122"/>
      <c r="D537" s="122"/>
      <c r="E537" s="122"/>
      <c r="F537" s="123"/>
      <c r="G537" s="46">
        <f>+G536</f>
        <v>2315.35</v>
      </c>
      <c r="H537" s="47"/>
      <c r="I537" s="46">
        <f>+I536</f>
        <v>32795.46</v>
      </c>
      <c r="J537" s="39"/>
      <c r="K537" s="109"/>
      <c r="L537" s="45"/>
    </row>
    <row r="538" spans="1:33" x14ac:dyDescent="0.4">
      <c r="A538" s="85"/>
      <c r="B538" s="85"/>
      <c r="C538" s="85"/>
      <c r="D538" s="85"/>
      <c r="E538" s="85"/>
      <c r="F538" s="85"/>
      <c r="G538" s="98"/>
      <c r="H538" s="49"/>
      <c r="I538" s="98"/>
      <c r="J538" s="39"/>
    </row>
    <row r="539" spans="1:33" x14ac:dyDescent="0.4">
      <c r="A539" s="85"/>
      <c r="B539" s="85"/>
      <c r="C539" s="85"/>
      <c r="D539" s="85"/>
      <c r="E539" s="85"/>
      <c r="F539" s="85"/>
      <c r="G539" s="98"/>
      <c r="H539" s="49"/>
      <c r="I539" s="98"/>
    </row>
    <row r="540" spans="1:33" hidden="1" x14ac:dyDescent="0.4">
      <c r="A540" s="85"/>
      <c r="B540" s="85"/>
      <c r="C540" s="85"/>
      <c r="D540" s="85"/>
      <c r="E540" s="85"/>
      <c r="F540" s="85"/>
      <c r="G540" s="98"/>
      <c r="H540" s="49"/>
      <c r="I540" s="98"/>
    </row>
    <row r="541" spans="1:33" hidden="1" x14ac:dyDescent="0.4">
      <c r="A541" s="85"/>
      <c r="B541" s="85"/>
      <c r="C541" s="85"/>
      <c r="D541" s="85"/>
      <c r="E541" s="85"/>
      <c r="F541" s="85"/>
      <c r="G541" s="98"/>
      <c r="H541" s="49"/>
      <c r="I541" s="98"/>
    </row>
    <row r="542" spans="1:33" hidden="1" x14ac:dyDescent="0.4">
      <c r="A542" s="85"/>
      <c r="B542" s="85"/>
      <c r="C542" s="85"/>
      <c r="D542" s="85"/>
      <c r="E542" s="85"/>
      <c r="F542" s="85"/>
      <c r="G542" s="98"/>
      <c r="H542" s="49"/>
      <c r="I542" s="98"/>
    </row>
    <row r="543" spans="1:33" hidden="1" x14ac:dyDescent="0.4">
      <c r="A543" s="39"/>
      <c r="B543" s="39"/>
      <c r="C543" s="39"/>
      <c r="D543" s="39"/>
      <c r="E543" s="39"/>
      <c r="F543" s="39"/>
      <c r="H543" s="41"/>
      <c r="I543" s="40"/>
    </row>
    <row r="544" spans="1:33" hidden="1" x14ac:dyDescent="0.4">
      <c r="H544" s="36"/>
    </row>
    <row r="545" hidden="1" x14ac:dyDescent="0.4"/>
    <row r="546" hidden="1" x14ac:dyDescent="0.4"/>
    <row r="547" hidden="1" x14ac:dyDescent="0.4"/>
    <row r="548" hidden="1" x14ac:dyDescent="0.4"/>
    <row r="549" hidden="1" x14ac:dyDescent="0.4"/>
    <row r="550" hidden="1" x14ac:dyDescent="0.4"/>
    <row r="551" hidden="1" x14ac:dyDescent="0.4"/>
    <row r="552" hidden="1" x14ac:dyDescent="0.4"/>
    <row r="553" hidden="1" x14ac:dyDescent="0.4"/>
    <row r="554" hidden="1" x14ac:dyDescent="0.4"/>
    <row r="555" hidden="1" x14ac:dyDescent="0.4"/>
    <row r="556" hidden="1" x14ac:dyDescent="0.4"/>
    <row r="557" hidden="1" x14ac:dyDescent="0.4"/>
    <row r="558" hidden="1" x14ac:dyDescent="0.4"/>
    <row r="559" hidden="1" x14ac:dyDescent="0.4"/>
    <row r="560" hidden="1" x14ac:dyDescent="0.4"/>
    <row r="561" hidden="1" x14ac:dyDescent="0.4"/>
    <row r="562" hidden="1" x14ac:dyDescent="0.4"/>
    <row r="563" hidden="1" x14ac:dyDescent="0.4"/>
    <row r="564" hidden="1" x14ac:dyDescent="0.4"/>
    <row r="565" hidden="1" x14ac:dyDescent="0.4"/>
    <row r="566" hidden="1" x14ac:dyDescent="0.4"/>
    <row r="567" hidden="1" x14ac:dyDescent="0.4"/>
    <row r="568" hidden="1" x14ac:dyDescent="0.4"/>
    <row r="569" hidden="1" x14ac:dyDescent="0.4"/>
    <row r="570" hidden="1" x14ac:dyDescent="0.4"/>
    <row r="571" hidden="1" x14ac:dyDescent="0.4"/>
    <row r="572" hidden="1" x14ac:dyDescent="0.4"/>
    <row r="573" hidden="1" x14ac:dyDescent="0.4"/>
    <row r="574" hidden="1" x14ac:dyDescent="0.4"/>
    <row r="575" hidden="1" x14ac:dyDescent="0.4"/>
    <row r="576" hidden="1" x14ac:dyDescent="0.4"/>
    <row r="577" hidden="1" x14ac:dyDescent="0.4"/>
    <row r="578" hidden="1" x14ac:dyDescent="0.4"/>
    <row r="579" hidden="1" x14ac:dyDescent="0.4"/>
    <row r="580" hidden="1" x14ac:dyDescent="0.4"/>
    <row r="581" hidden="1" x14ac:dyDescent="0.4"/>
    <row r="582" hidden="1" x14ac:dyDescent="0.4"/>
    <row r="583" hidden="1" x14ac:dyDescent="0.4"/>
    <row r="584" hidden="1" x14ac:dyDescent="0.4"/>
    <row r="585" hidden="1" x14ac:dyDescent="0.4"/>
    <row r="586" hidden="1" x14ac:dyDescent="0.4"/>
    <row r="587" hidden="1" x14ac:dyDescent="0.4"/>
    <row r="588" hidden="1" x14ac:dyDescent="0.4"/>
    <row r="589" hidden="1" x14ac:dyDescent="0.4"/>
    <row r="590" hidden="1" x14ac:dyDescent="0.4"/>
    <row r="591" hidden="1" x14ac:dyDescent="0.4"/>
    <row r="592" hidden="1" x14ac:dyDescent="0.4"/>
    <row r="593" hidden="1" x14ac:dyDescent="0.4"/>
    <row r="594" hidden="1" x14ac:dyDescent="0.4"/>
    <row r="595" hidden="1" x14ac:dyDescent="0.4"/>
    <row r="596" hidden="1" x14ac:dyDescent="0.4"/>
    <row r="597" hidden="1" x14ac:dyDescent="0.4"/>
    <row r="598" hidden="1" x14ac:dyDescent="0.4"/>
    <row r="599" hidden="1" x14ac:dyDescent="0.4"/>
    <row r="600" hidden="1" x14ac:dyDescent="0.4"/>
    <row r="601" hidden="1" x14ac:dyDescent="0.4"/>
    <row r="602" hidden="1" x14ac:dyDescent="0.4"/>
    <row r="603" hidden="1" x14ac:dyDescent="0.4"/>
    <row r="604" hidden="1" x14ac:dyDescent="0.4"/>
    <row r="605" hidden="1" x14ac:dyDescent="0.4"/>
    <row r="606" hidden="1" x14ac:dyDescent="0.4"/>
    <row r="607" hidden="1" x14ac:dyDescent="0.4"/>
    <row r="608" hidden="1" x14ac:dyDescent="0.4"/>
    <row r="609" hidden="1" x14ac:dyDescent="0.4"/>
    <row r="610" hidden="1" x14ac:dyDescent="0.4"/>
    <row r="611" hidden="1" x14ac:dyDescent="0.4"/>
    <row r="612" hidden="1" x14ac:dyDescent="0.4"/>
    <row r="613" hidden="1" x14ac:dyDescent="0.4"/>
    <row r="614" hidden="1" x14ac:dyDescent="0.4"/>
    <row r="615" hidden="1" x14ac:dyDescent="0.4"/>
    <row r="616" hidden="1" x14ac:dyDescent="0.4"/>
    <row r="617" hidden="1" x14ac:dyDescent="0.4"/>
    <row r="618" hidden="1" x14ac:dyDescent="0.4"/>
    <row r="619" hidden="1" x14ac:dyDescent="0.4"/>
    <row r="620" hidden="1" x14ac:dyDescent="0.4"/>
    <row r="621" hidden="1" x14ac:dyDescent="0.4"/>
    <row r="622" hidden="1" x14ac:dyDescent="0.4"/>
    <row r="623" hidden="1" x14ac:dyDescent="0.4"/>
    <row r="624" hidden="1" x14ac:dyDescent="0.4"/>
    <row r="625" hidden="1" x14ac:dyDescent="0.4"/>
    <row r="626" hidden="1" x14ac:dyDescent="0.4"/>
    <row r="627" hidden="1" x14ac:dyDescent="0.4"/>
    <row r="628" hidden="1" x14ac:dyDescent="0.4"/>
    <row r="629" hidden="1" x14ac:dyDescent="0.4"/>
    <row r="630" hidden="1" x14ac:dyDescent="0.4"/>
    <row r="631" hidden="1" x14ac:dyDescent="0.4"/>
    <row r="632" hidden="1" x14ac:dyDescent="0.4"/>
    <row r="633" hidden="1" x14ac:dyDescent="0.4"/>
    <row r="634" hidden="1" x14ac:dyDescent="0.4"/>
    <row r="635" hidden="1" x14ac:dyDescent="0.4"/>
    <row r="636" hidden="1" x14ac:dyDescent="0.4"/>
    <row r="637" hidden="1" x14ac:dyDescent="0.4"/>
    <row r="638" hidden="1" x14ac:dyDescent="0.4"/>
    <row r="639" hidden="1" x14ac:dyDescent="0.4"/>
    <row r="640" hidden="1" x14ac:dyDescent="0.4"/>
    <row r="641" hidden="1" x14ac:dyDescent="0.4"/>
    <row r="642" hidden="1" x14ac:dyDescent="0.4"/>
    <row r="643" hidden="1" x14ac:dyDescent="0.4"/>
    <row r="644" hidden="1" x14ac:dyDescent="0.4"/>
    <row r="645" hidden="1" x14ac:dyDescent="0.4"/>
    <row r="646" hidden="1" x14ac:dyDescent="0.4"/>
    <row r="647" hidden="1" x14ac:dyDescent="0.4"/>
    <row r="648" hidden="1" x14ac:dyDescent="0.4"/>
    <row r="649" hidden="1" x14ac:dyDescent="0.4"/>
    <row r="650" hidden="1" x14ac:dyDescent="0.4"/>
    <row r="651" hidden="1" x14ac:dyDescent="0.4"/>
    <row r="652" hidden="1" x14ac:dyDescent="0.4"/>
    <row r="653" hidden="1" x14ac:dyDescent="0.4"/>
  </sheetData>
  <mergeCells count="33"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535:F535"/>
    <mergeCell ref="A524:F524"/>
    <mergeCell ref="A408:F408"/>
    <mergeCell ref="A441:F441"/>
    <mergeCell ref="A498:F498"/>
    <mergeCell ref="A468:F468"/>
    <mergeCell ref="A485:F485"/>
    <mergeCell ref="A362:F362"/>
    <mergeCell ref="A377:F377"/>
    <mergeCell ref="A390:F390"/>
    <mergeCell ref="A336:F336"/>
    <mergeCell ref="A279:F279"/>
    <mergeCell ref="A296:F296"/>
    <mergeCell ref="A308:F308"/>
    <mergeCell ref="A349:F349"/>
    <mergeCell ref="A322:F322"/>
    <mergeCell ref="A319:I319"/>
    <mergeCell ref="A156:F156"/>
    <mergeCell ref="A137:F137"/>
    <mergeCell ref="A139:F139"/>
    <mergeCell ref="A146:F146"/>
    <mergeCell ref="A141:F141"/>
    <mergeCell ref="A154:I154"/>
  </mergeCells>
  <phoneticPr fontId="5" type="noConversion"/>
  <pageMargins left="1.1811023622047201" right="0.70866141732283505" top="1.1811023622047201" bottom="0.98425196850393704" header="0.511811023622047" footer="0.511811023622047"/>
  <pageSetup scale="48" fitToWidth="0" fitToHeight="0" orientation="portrait" r:id="rId1"/>
  <headerFooter>
    <oddFooter>&amp;LNotas a los Estados Financieros
Enero - diciembre 2021 vs 2020&amp;R&amp;P/&amp;N</oddFooter>
  </headerFooter>
  <rowBreaks count="7" manualBreakCount="7">
    <brk id="166" max="16383" man="1"/>
    <brk id="289" max="8" man="1"/>
    <brk id="316" max="8" man="1"/>
    <brk id="343" max="8" man="1"/>
    <brk id="397" max="8" man="1"/>
    <brk id="462" max="8" man="1"/>
    <brk id="516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395"/>
      <c r="C8" s="396"/>
      <c r="D8" s="405" t="s">
        <v>34</v>
      </c>
      <c r="E8" s="405" t="s">
        <v>35</v>
      </c>
      <c r="F8" s="405" t="s">
        <v>40</v>
      </c>
      <c r="G8" s="399" t="s">
        <v>36</v>
      </c>
    </row>
    <row r="9" spans="2:7" ht="25.5" customHeight="1" x14ac:dyDescent="0.25">
      <c r="B9" s="397"/>
      <c r="C9" s="398"/>
      <c r="D9" s="406"/>
      <c r="E9" s="406"/>
      <c r="F9" s="406"/>
      <c r="G9" s="400"/>
    </row>
    <row r="10" spans="2:7" x14ac:dyDescent="0.25">
      <c r="D10" s="2"/>
      <c r="E10" s="2"/>
      <c r="F10" s="2"/>
      <c r="G10" s="2"/>
    </row>
    <row r="11" spans="2:7" ht="12.45" hidden="1" customHeight="1" x14ac:dyDescent="0.25">
      <c r="B11" s="393" t="s">
        <v>41</v>
      </c>
      <c r="C11" s="393"/>
      <c r="D11" s="4"/>
      <c r="E11" s="4"/>
      <c r="F11" s="4"/>
      <c r="G11" s="4"/>
    </row>
    <row r="12" spans="2:7" ht="28.95" customHeight="1" x14ac:dyDescent="0.25">
      <c r="B12" s="393"/>
      <c r="C12" s="393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3.8" x14ac:dyDescent="0.25">
      <c r="B13" s="401" t="s">
        <v>37</v>
      </c>
      <c r="C13" s="402"/>
      <c r="D13" s="5">
        <v>0</v>
      </c>
      <c r="E13" s="5">
        <v>0</v>
      </c>
      <c r="F13" s="5">
        <v>0</v>
      </c>
      <c r="G13" s="5">
        <v>0</v>
      </c>
    </row>
    <row r="14" spans="2:7" ht="13.8" x14ac:dyDescent="0.25">
      <c r="B14" s="8" t="s">
        <v>38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2" hidden="1" customHeight="1" x14ac:dyDescent="0.25">
      <c r="B15" s="394" t="s">
        <v>42</v>
      </c>
      <c r="C15" s="394"/>
      <c r="D15" s="5"/>
      <c r="E15" s="5"/>
      <c r="F15" s="5"/>
      <c r="G15" s="5"/>
    </row>
    <row r="16" spans="2:7" ht="25.5" customHeight="1" x14ac:dyDescent="0.25">
      <c r="B16" s="394"/>
      <c r="C16" s="394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7" customHeight="1" x14ac:dyDescent="0.25">
      <c r="B17" s="393" t="s">
        <v>39</v>
      </c>
      <c r="C17" s="393"/>
      <c r="D17" s="403">
        <f>+D12+D16</f>
        <v>6237.3899999999994</v>
      </c>
      <c r="E17" s="403">
        <f>+E12+E16</f>
        <v>13906032.989999998</v>
      </c>
      <c r="F17" s="403">
        <f>+F12+F16</f>
        <v>4145072.8000000007</v>
      </c>
      <c r="G17" s="403">
        <f>+G12+G16</f>
        <v>18057343.180000007</v>
      </c>
    </row>
    <row r="18" spans="2:7" ht="21" customHeight="1" x14ac:dyDescent="0.25">
      <c r="B18" s="393"/>
      <c r="C18" s="393"/>
      <c r="D18" s="404"/>
      <c r="E18" s="404"/>
      <c r="F18" s="404"/>
      <c r="G18" s="404"/>
    </row>
    <row r="19" spans="2:7" ht="13.8" x14ac:dyDescent="0.25">
      <c r="B19" s="407"/>
      <c r="C19" s="408"/>
      <c r="D19" s="5"/>
      <c r="E19" s="5"/>
      <c r="F19" s="5"/>
      <c r="G19" s="7"/>
    </row>
    <row r="20" spans="2:7" ht="13.8" x14ac:dyDescent="0.25">
      <c r="B20" s="4" t="s">
        <v>43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5">
      <c r="B21" s="394" t="s">
        <v>42</v>
      </c>
      <c r="C21" s="394"/>
      <c r="D21" s="409">
        <v>-27993.33</v>
      </c>
      <c r="E21" s="409">
        <f>-27118990.92</f>
        <v>-27118990.920000002</v>
      </c>
      <c r="F21" s="409">
        <v>-10395322.83</v>
      </c>
      <c r="G21" s="409">
        <f>+D21+E21+F21</f>
        <v>-37542307.079999998</v>
      </c>
    </row>
    <row r="22" spans="2:7" x14ac:dyDescent="0.25">
      <c r="B22" s="394"/>
      <c r="C22" s="394"/>
      <c r="D22" s="410"/>
      <c r="E22" s="410"/>
      <c r="F22" s="410"/>
      <c r="G22" s="410"/>
    </row>
    <row r="23" spans="2:7" x14ac:dyDescent="0.25">
      <c r="B23" s="393" t="s">
        <v>44</v>
      </c>
      <c r="C23" s="393"/>
      <c r="D23" s="411">
        <f>+D20+D21</f>
        <v>6130.6399999999994</v>
      </c>
      <c r="E23" s="411">
        <f>+E20+E21</f>
        <v>13649156.969999991</v>
      </c>
      <c r="F23" s="411">
        <f>+F20+F21</f>
        <v>3973196.76</v>
      </c>
      <c r="G23" s="411">
        <f>+G20+G21</f>
        <v>17628484.36999999</v>
      </c>
    </row>
    <row r="24" spans="2:7" ht="13.95" customHeight="1" x14ac:dyDescent="0.25">
      <c r="B24" s="393"/>
      <c r="C24" s="393"/>
      <c r="D24" s="412"/>
      <c r="E24" s="412"/>
      <c r="F24" s="412"/>
      <c r="G24" s="412"/>
    </row>
    <row r="25" spans="2:7" x14ac:dyDescent="0.25">
      <c r="D25" s="3"/>
      <c r="E25" s="3"/>
      <c r="F25" s="3"/>
      <c r="G25" s="3"/>
    </row>
    <row r="26" spans="2:7" x14ac:dyDescent="0.25">
      <c r="D26" s="3"/>
      <c r="E26" s="3"/>
      <c r="F26" s="3"/>
      <c r="G26" s="3"/>
    </row>
    <row r="27" spans="2:7" x14ac:dyDescent="0.25">
      <c r="D27" s="3"/>
      <c r="E27" s="3"/>
      <c r="F27" s="3"/>
      <c r="G27" s="3"/>
    </row>
    <row r="28" spans="2:7" x14ac:dyDescent="0.25">
      <c r="D28" s="3"/>
      <c r="E28" s="3"/>
      <c r="F28" s="3"/>
      <c r="G28" s="3"/>
    </row>
    <row r="29" spans="2:7" x14ac:dyDescent="0.25">
      <c r="D29" s="3"/>
      <c r="E29" s="3"/>
      <c r="F29" s="3"/>
      <c r="G29" s="3"/>
    </row>
    <row r="30" spans="2:7" x14ac:dyDescent="0.25">
      <c r="D30" s="3"/>
      <c r="E30" s="3"/>
      <c r="F30" s="3"/>
      <c r="G30" s="3"/>
    </row>
    <row r="31" spans="2:7" x14ac:dyDescent="0.25">
      <c r="D31" s="3"/>
      <c r="E31" s="3"/>
      <c r="F31" s="3"/>
      <c r="G31" s="3"/>
    </row>
    <row r="32" spans="2:7" x14ac:dyDescent="0.25">
      <c r="D32" s="3"/>
      <c r="E32" s="3"/>
      <c r="F32" s="3"/>
      <c r="G32" s="3"/>
    </row>
    <row r="33" spans="4:7" x14ac:dyDescent="0.25">
      <c r="D33" s="3"/>
      <c r="E33" s="3"/>
      <c r="F33" s="3"/>
      <c r="G33" s="3"/>
    </row>
    <row r="34" spans="4:7" x14ac:dyDescent="0.25">
      <c r="D34" s="3"/>
      <c r="E34" s="3"/>
      <c r="F34" s="3"/>
      <c r="G34" s="3"/>
    </row>
    <row r="35" spans="4:7" x14ac:dyDescent="0.25">
      <c r="D35" s="3"/>
      <c r="E35" s="3"/>
      <c r="F35" s="3"/>
      <c r="G35" s="3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COMPARATIVO</vt:lpstr>
      <vt:lpstr>REG. NO MONETARIOS</vt:lpstr>
      <vt:lpstr>NOTAS </vt:lpstr>
      <vt:lpstr>CUADRO DE ACTIVOS</vt:lpstr>
      <vt:lpstr>'BALANCE GENERAL'!Área_de_impresión</vt:lpstr>
      <vt:lpstr>'ESTADO COMPARATIVO'!Área_de_impresión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2022-01-19T23:21:52Z</cp:lastPrinted>
  <dcterms:created xsi:type="dcterms:W3CDTF">1996-11-27T10:00:04Z</dcterms:created>
  <dcterms:modified xsi:type="dcterms:W3CDTF">2022-01-31T16:53:24Z</dcterms:modified>
</cp:coreProperties>
</file>