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1CD02247-86F9-4F8C-8BED-0A7B21E19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" sheetId="10" r:id="rId1"/>
    <sheet name="CUADRO DE ACTIVOS" sheetId="13" state="hidden" r:id="rId2"/>
  </sheets>
  <definedNames>
    <definedName name="_Toc208202775" localSheetId="0">'NOTAS '!#REF!</definedName>
    <definedName name="_Toc243798066" localSheetId="0">'NOTAS '!#REF!</definedName>
    <definedName name="_Toc243798067" localSheetId="0">'NOTAS '!#REF!</definedName>
    <definedName name="_Toc243798068" localSheetId="0">'NOTAS '!#REF!</definedName>
    <definedName name="_Toc243798069" localSheetId="0">'NOTAS '!#REF!</definedName>
    <definedName name="_Toc243798070" localSheetId="0">'NOTAS '!#REF!</definedName>
    <definedName name="_Toc243798071" localSheetId="0">'NOTAS '!#REF!</definedName>
    <definedName name="_xlnm.Print_Area" localSheetId="0">'NOTAS '!$A$1:$I$655</definedName>
    <definedName name="_xlnm.Print_Titles" localSheetId="0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0" i="10" l="1"/>
  <c r="G438" i="10"/>
  <c r="G569" i="10"/>
  <c r="G591" i="10"/>
  <c r="G576" i="10"/>
  <c r="G572" i="10"/>
  <c r="G567" i="10"/>
  <c r="G566" i="10"/>
  <c r="G525" i="10"/>
  <c r="K442" i="10"/>
  <c r="G490" i="10"/>
  <c r="G425" i="10"/>
  <c r="I275" i="10"/>
  <c r="D246" i="10"/>
  <c r="D248" i="10" s="1"/>
  <c r="G261" i="10"/>
  <c r="G194" i="10"/>
  <c r="G165" i="10"/>
  <c r="G162" i="10"/>
  <c r="G141" i="10"/>
  <c r="I603" i="10"/>
  <c r="I591" i="10"/>
  <c r="I578" i="10"/>
  <c r="I575" i="10"/>
  <c r="I572" i="10"/>
  <c r="I569" i="10"/>
  <c r="I567" i="10"/>
  <c r="I566" i="10"/>
  <c r="I551" i="10"/>
  <c r="I525" i="10"/>
  <c r="I490" i="10"/>
  <c r="I452" i="10"/>
  <c r="I397" i="10"/>
  <c r="I165" i="10"/>
  <c r="I164" i="10"/>
  <c r="I162" i="10"/>
  <c r="I142" i="10"/>
  <c r="I141" i="10"/>
  <c r="G245" i="10"/>
  <c r="G440" i="10"/>
  <c r="K566" i="10" l="1"/>
  <c r="G579" i="10"/>
  <c r="I579" i="10"/>
  <c r="I167" i="10"/>
  <c r="I169" i="10" s="1"/>
  <c r="I151" i="10"/>
  <c r="I512" i="10"/>
  <c r="G247" i="10"/>
  <c r="G244" i="10"/>
  <c r="G530" i="10" l="1"/>
  <c r="G426" i="10"/>
  <c r="G354" i="10"/>
  <c r="I491" i="10" l="1"/>
  <c r="I384" i="10"/>
  <c r="F248" i="10"/>
  <c r="G246" i="10"/>
  <c r="G551" i="10"/>
  <c r="G248" i="10" l="1"/>
  <c r="F240" i="10" l="1"/>
  <c r="F249" i="10" s="1"/>
  <c r="D240" i="10"/>
  <c r="D249" i="10" s="1"/>
  <c r="G384" i="10" l="1"/>
  <c r="I541" i="10"/>
  <c r="I530" i="10" l="1"/>
  <c r="I605" i="10" l="1"/>
  <c r="I607" i="10" s="1"/>
  <c r="G491" i="10"/>
  <c r="I455" i="10"/>
  <c r="I426" i="10"/>
  <c r="I411" i="10"/>
  <c r="I369" i="10"/>
  <c r="I354" i="10"/>
  <c r="G151" i="10"/>
  <c r="G167" i="10" l="1"/>
  <c r="G169" i="10" s="1"/>
  <c r="I287" i="10" l="1"/>
  <c r="G239" i="10" l="1"/>
  <c r="G603" i="10" l="1"/>
  <c r="G237" i="10"/>
  <c r="G260" i="10"/>
  <c r="I195" i="10" l="1"/>
  <c r="G195" i="10"/>
  <c r="G263" i="10" l="1"/>
  <c r="F264" i="10"/>
  <c r="G256" i="10"/>
  <c r="D257" i="10"/>
  <c r="G262" i="10"/>
  <c r="F257" i="10"/>
  <c r="G255" i="10"/>
  <c r="G238" i="10"/>
  <c r="G240" i="10" s="1"/>
  <c r="G182" i="10"/>
  <c r="G208" i="10"/>
  <c r="G275" i="10"/>
  <c r="G287" i="10"/>
  <c r="G369" i="10"/>
  <c r="G397" i="10"/>
  <c r="G411" i="10"/>
  <c r="G455" i="10"/>
  <c r="G512" i="10"/>
  <c r="K512" i="10" s="1"/>
  <c r="G541" i="10"/>
  <c r="K567" i="10" l="1"/>
  <c r="K568" i="10" s="1"/>
  <c r="G605" i="10"/>
  <c r="G607" i="10" s="1"/>
  <c r="K456" i="10"/>
  <c r="K443" i="10"/>
  <c r="K444" i="10" s="1"/>
  <c r="G249" i="10"/>
  <c r="I249" i="10" s="1"/>
  <c r="I240" i="10"/>
  <c r="K273" i="10"/>
  <c r="F265" i="10"/>
  <c r="D264" i="10"/>
  <c r="G264" i="10" s="1"/>
  <c r="G254" i="10"/>
  <c r="G257" i="10" s="1"/>
  <c r="K457" i="10" l="1"/>
  <c r="D265" i="10"/>
  <c r="G265" i="10" l="1"/>
  <c r="I208" i="10" l="1"/>
  <c r="I182" i="10" l="1"/>
  <c r="E20" i="13" l="1"/>
  <c r="E21" i="13"/>
  <c r="G21" i="13" s="1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</calcChain>
</file>

<file path=xl/sharedStrings.xml><?xml version="1.0" encoding="utf-8"?>
<sst xmlns="http://schemas.openxmlformats.org/spreadsheetml/2006/main" count="431" uniqueCount="380">
  <si>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</si>
  <si>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</si>
  <si>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</si>
  <si>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</si>
  <si>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</si>
  <si>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</si>
  <si>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</si>
  <si>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</si>
  <si>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</si>
  <si>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</si>
  <si>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</si>
  <si>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</si>
  <si>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</si>
  <si>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</si>
  <si>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</si>
  <si>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</si>
  <si>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</si>
  <si>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</si>
  <si>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</si>
  <si>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</si>
  <si>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</si>
  <si>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</si>
  <si>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</si>
  <si>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</si>
  <si>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</si>
  <si>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</si>
  <si>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</si>
  <si>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</si>
  <si>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</si>
  <si>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</si>
  <si>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</si>
  <si>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</si>
  <si>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</si>
  <si>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</si>
  <si>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</si>
  <si>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</si>
  <si>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</si>
  <si>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</si>
  <si>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</si>
  <si>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</si>
  <si>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</si>
  <si>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</si>
  <si>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</si>
  <si>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</si>
  <si>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</si>
  <si>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</si>
  <si>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</si>
  <si>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</si>
  <si>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</si>
  <si>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</si>
  <si>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</si>
  <si>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</si>
  <si>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</si>
  <si>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</si>
  <si>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</si>
  <si>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</si>
  <si>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</si>
  <si>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</si>
  <si>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</si>
  <si>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</si>
  <si>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</si>
  <si>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</si>
  <si>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</si>
  <si>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</si>
  <si>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</si>
  <si>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</si>
  <si>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</si>
  <si>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</si>
  <si>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</si>
  <si>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</si>
  <si>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</si>
  <si>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</si>
  <si>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</si>
  <si>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</si>
  <si>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</si>
  <si>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</si>
  <si>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</si>
  <si>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</si>
  <si>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</si>
  <si>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</si>
  <si>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</si>
  <si>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</si>
  <si>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</si>
  <si>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</si>
  <si>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</si>
  <si>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</si>
  <si>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</si>
  <si>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</si>
  <si>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</si>
  <si>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</si>
  <si>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</si>
  <si>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</si>
  <si>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</si>
  <si>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</si>
  <si>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</si>
  <si>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</si>
  <si>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</si>
  <si>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</si>
  <si>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</si>
  <si>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</si>
  <si>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</si>
  <si>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</si>
  <si>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</si>
  <si>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</si>
  <si>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</si>
  <si>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</si>
  <si>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</si>
  <si>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</si>
  <si>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</si>
  <si>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</si>
  <si>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</si>
  <si>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</si>
  <si>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</si>
  <si>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</si>
  <si>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</si>
  <si>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</si>
  <si>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</si>
  <si>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</si>
  <si>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</si>
  <si>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</si>
  <si>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</si>
  <si>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</si>
  <si>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</si>
  <si>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>Pasantía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</si>
  <si>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</si>
  <si>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</si>
  <si>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</si>
  <si>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</si>
  <si>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</si>
  <si>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</si>
  <si>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</si>
  <si>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</si>
  <si>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</si>
  <si>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</si>
  <si>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</si>
  <si>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</si>
  <si>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</si>
  <si>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</si>
  <si>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</si>
  <si>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</si>
  <si>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</si>
  <si>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</si>
  <si>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</si>
  <si>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</si>
  <si>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</si>
  <si>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</si>
  <si>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</si>
  <si>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</si>
  <si>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</si>
  <si>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</si>
  <si>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</si>
  <si>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</si>
  <si>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</si>
  <si>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</si>
  <si>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</si>
  <si>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</si>
  <si>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</si>
  <si>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</si>
  <si>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</si>
  <si>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</si>
  <si>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</si>
  <si>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</si>
  <si>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</si>
  <si>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</si>
  <si>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</si>
  <si>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</si>
  <si>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</si>
  <si>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</si>
  <si>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</si>
  <si>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</si>
  <si>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</si>
  <si>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</si>
  <si>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</si>
  <si>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</si>
  <si>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</si>
  <si>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</si>
  <si>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</si>
  <si>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</si>
  <si>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</si>
  <si>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</si>
  <si>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</si>
  <si>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</si>
  <si>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</si>
  <si>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</si>
  <si>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</si>
  <si>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</si>
  <si>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</si>
  <si>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</si>
  <si>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</si>
  <si>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</si>
  <si>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</si>
  <si>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</si>
  <si>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</si>
  <si>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</si>
  <si>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</si>
  <si>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</si>
  <si>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</si>
  <si>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</si>
  <si>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</si>
  <si>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</si>
  <si>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</si>
  <si>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</si>
  <si>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</si>
  <si>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</si>
  <si>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</si>
  <si>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</si>
  <si>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</si>
  <si>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</si>
  <si>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</si>
  <si>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</si>
  <si>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</si>
  <si>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</si>
  <si>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</si>
  <si>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</si>
  <si>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</si>
  <si>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</si>
  <si>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</si>
  <si>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</si>
  <si>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</si>
  <si>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</si>
  <si>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</si>
  <si>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</si>
  <si>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</si>
  <si>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</si>
  <si>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</si>
  <si>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</si>
  <si>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</si>
  <si>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</si>
  <si>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</si>
  <si>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</si>
  <si>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</si>
  <si>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</si>
  <si>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</si>
  <si>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</si>
  <si>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</si>
  <si>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</si>
  <si>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</si>
  <si>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</si>
  <si>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</si>
  <si>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</si>
  <si>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</si>
  <si>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</si>
  <si>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</si>
  <si>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</si>
  <si>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</si>
  <si>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</si>
  <si>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</si>
  <si>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</si>
  <si>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>CENTRO CUESTA NACIONAL</t>
  </si>
  <si>
    <t xml:space="preserve">COMPANIA DOMINICANA DE TELEFONOS </t>
  </si>
  <si>
    <t xml:space="preserve">EDITORA EL CARIBE </t>
  </si>
  <si>
    <t>EMPRESA DISTRIBUIDORA DE ELECTRICIDAD DEL ESTE S.A</t>
  </si>
  <si>
    <t>FUNDACION UNIVERSITARIA IBEROAMERICANA (FUNIBER)</t>
  </si>
  <si>
    <t xml:space="preserve">LA COCINA DE DONA MARY </t>
  </si>
  <si>
    <t>MARTINEZ TORRES TRAVELING SRL</t>
  </si>
  <si>
    <t>SEGURO UNIVERSAL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</si>
  <si>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</si>
  <si>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</si>
  <si>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</si>
  <si>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</si>
  <si>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</si>
  <si>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</si>
  <si>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</si>
  <si>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</si>
  <si>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</si>
  <si>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</si>
  <si>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</si>
  <si>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</si>
  <si>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</si>
  <si>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</si>
  <si>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</si>
  <si>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</si>
  <si>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</si>
  <si>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</si>
  <si>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</si>
  <si>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</si>
  <si>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</si>
  <si>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</si>
  <si>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</si>
  <si>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Bono SISMAP</t>
  </si>
  <si>
    <t>BUG BYE SRL</t>
  </si>
  <si>
    <t>FLORISTERIA ZUNIFLOR SRL</t>
  </si>
  <si>
    <t>INDUSTRIAS BANILEJAS  SAS</t>
  </si>
  <si>
    <t>LAVANDERIA ROYAL</t>
  </si>
  <si>
    <t>OFICINA DE COORDINCION PRESIDENCIAL</t>
  </si>
  <si>
    <t>OFICINA UNIVERSAL SA</t>
  </si>
  <si>
    <t>PADRON OFFICE SUPLY</t>
  </si>
  <si>
    <t>SUMINISTRO GUIPAK SRL</t>
  </si>
  <si>
    <t>VICTOR GARCIA AIRE ACONDICIONADO CPOR A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</si>
  <si>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</si>
  <si>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</si>
  <si>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</si>
  <si>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</si>
  <si>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</si>
  <si>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</si>
  <si>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</si>
  <si>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</si>
  <si>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</si>
  <si>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</si>
  <si>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</si>
  <si>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Un detalle de los recursos por ventas de servicios percibidos por nuestros ingresos propios,   al 31 de diciembre del año 2023 y al 31</t>
  </si>
  <si>
    <t>de diciembre del año 2022, es como sigue:</t>
  </si>
  <si>
    <t>AYUNTAMIENTO DEL DISTSRISTO NACIONAL</t>
  </si>
  <si>
    <t>LIBRERÍA HERMANOS SOLANO</t>
  </si>
  <si>
    <t>MP UNIFORME, SRL</t>
  </si>
  <si>
    <t>SAN MIGUEL, SRL</t>
  </si>
  <si>
    <t>SERVICIOS  E INSTALACIONES TECNICAS SRL</t>
  </si>
  <si>
    <t>Perdida en Cuentas Incobrables</t>
  </si>
  <si>
    <t>Otros Servicios no Personales</t>
  </si>
  <si>
    <t>Gastos de amortización Pólizas de Seguros</t>
  </si>
  <si>
    <t>ANTHURIANA DOMINICANA, SRL</t>
  </si>
  <si>
    <t>BANDERA DEL MUNDO</t>
  </si>
  <si>
    <t>CENTROPOWER SYSTEMS, SRL</t>
  </si>
  <si>
    <t>CENTRO COPIADORA NACO</t>
  </si>
  <si>
    <t>EDISIONES VALDES, SRL</t>
  </si>
  <si>
    <t>GRUPO BVC, SRL</t>
  </si>
  <si>
    <t>INVERSIONES PEYCO, SRL</t>
  </si>
  <si>
    <t>ISLA DOM. DE PETROLEO CORP.</t>
  </si>
  <si>
    <t>MA CREACIONES ACRILICAS, SRL</t>
  </si>
  <si>
    <t>MANUAL ARSENIO URENA, S.A</t>
  </si>
  <si>
    <t>MERCADO MEDIA NETWORK, C X A</t>
  </si>
  <si>
    <t>METALGLASS VENTANAS/CRISTALES ROSARIO, SRL</t>
  </si>
  <si>
    <t>PLAZA LAMA, S.A.</t>
  </si>
  <si>
    <t>QSI GLOBAL VENTURE SRL</t>
  </si>
  <si>
    <t>OFICINA GUBERN. DE TECNOLOGIA OGTIC</t>
  </si>
  <si>
    <t>SCONTO HOLDINGS, SRL</t>
  </si>
  <si>
    <t>SERVICIOS DE LA CONSTRUCCION SENACON, SRL</t>
  </si>
  <si>
    <t>TRES TINTAS</t>
  </si>
  <si>
    <t>UNIFORMES GAI, SRL</t>
  </si>
  <si>
    <t>YM MULTISERVICES, SRL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</si>
  <si>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</si>
  <si>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</si>
  <si>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</si>
  <si>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</si>
  <si>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</si>
  <si>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</si>
  <si>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</si>
  <si>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</si>
  <si>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 xml:space="preserve"> ENERO - DICIEMBRE DE LOS  AÑOS  2024  Y  2023</t>
  </si>
  <si>
    <t xml:space="preserve">El presupuesto aprobado cubre el periodo fiscal que va desde el 1ero.de Enero hasta el 31 de diciembre del año 2024  y su ejecución por </t>
  </si>
  <si>
    <t>Un detalle del efectivo y equivalente Al 31 de diciembre del año 2024 y al 31 de diciembre del año 2023, es como sigue:</t>
  </si>
  <si>
    <t>Un detalle de las cuentas por cobrar a corto plazo al  31 de diciembre del año 2024  y al 31 de diciembre del año 2023, es como sigue:</t>
  </si>
  <si>
    <t>Un detalle de las partidas de inventario en almacen  al  31 de diciembre del año 2024 y al 31 de diciembre del año 2023, es como sigue:</t>
  </si>
  <si>
    <t>Un detalle de los pagos anticipados  al  31 de diciembre del año 2024 y al 31 de diciembre del año 2023, es como sigue:</t>
  </si>
  <si>
    <t>al  31 de diciembre del año 2024  y al 31 de diciembre del año 2023, es como sigue:</t>
  </si>
  <si>
    <t>El movimiento de Propiedad, Planta, Equipos y Depreciación Acumulada  al  31 de diciembre del año 2024 y al 31 de diciembre</t>
  </si>
  <si>
    <t>del año 2023, es como sigue:</t>
  </si>
  <si>
    <t>Un detalle de los Activos intangibles  al  31 de diciembre del año 2024 y al 31 de diciembre del año  2023, es como sigue:</t>
  </si>
  <si>
    <t>2024 y al 31 de diciembre del año 2023,  es como sigue:</t>
  </si>
  <si>
    <t>Un detalle de las retenciones y acumulaciones por pagar  al  31 de diciembre del año 2024 y al 31 de diciembre del año 2023,</t>
  </si>
  <si>
    <t>a largo plazo,  al  31 de diciembre del año 2024 y al 31 de diciembre del año 2023, es como sigue:</t>
  </si>
  <si>
    <t xml:space="preserve">Un detalle de la cuenta de provisiones a largo plazo  al  31 de diciembre del año 2024 y al 31 de diciembre del año 2023, </t>
  </si>
  <si>
    <t>Al 31 de diciembre del año 2024 y al 31 de diciembre del año 2023,   la composición del capital de la institución es como sigue:</t>
  </si>
  <si>
    <t>Comercio y  Mipymes,   al 31 de diciembre del año 2024 y al 31 de diciembre del año 2023, es como sigue:</t>
  </si>
  <si>
    <t>Un detalle de los ingresos por remuneraciones al personal  al  31 de diciembre del año 2024 y al 31 de diciembre del año 2023,</t>
  </si>
  <si>
    <t xml:space="preserve">Al 31 de diciembre del año 2024 y al 31 de diciembre del año 2023, el Consejo Nacional de Zonas Francas de Exportación mantenia </t>
  </si>
  <si>
    <t xml:space="preserve">Un detalle de Subvenciones y  otros pagos por transferencias corrientes  al 31 de diciembre del año 2024 y al 31 de diciembre del año 2023, </t>
  </si>
  <si>
    <t>Un detalle de los gastos de suministro y materiales  al  31 de diciembre del año 2024 y al 31 de diciembre del año 2023, es como sigue:</t>
  </si>
  <si>
    <t>Un detalle de los gastos de depreciacion y amortización  al  31 de diciembre del año 2024 y al 31 de diciembre del año 2023, es como sigue:</t>
  </si>
  <si>
    <t>Un detalle del valor en libro restante del descargo de Activos  a Bienes Nacionales al 31 de diciembre del año 2024 y al 31 de diciembre</t>
  </si>
  <si>
    <t>de diciembre del año  2023, es como sigue:</t>
  </si>
  <si>
    <t>Un detalle de los pagos por otros gastos  al  31 de diciembre del año 2024 y al 31 de diciembre del año 2023, es como sigue:</t>
  </si>
  <si>
    <t>Un detalle de los gastos financieros  al  31 de diciembre del año 2024 y al 31 de diciembre del año  2023, es como sigue:</t>
  </si>
  <si>
    <t xml:space="preserve">Un detalle de la ganancia (pérdida) en operaciones cambiarias  al 31 de diciembre del año 2024 y al 31 de diciembre  del año  2023, </t>
  </si>
  <si>
    <t>Al 31 de diciembre del año 2024 y al 31 de diciembre del año 2023, los principales funcionarios y Directores  del CNZFE son los siguientes:</t>
  </si>
  <si>
    <t>en su nómina 147 y 149 empleados respectivamente.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</si>
  <si>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</si>
  <si>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</si>
  <si>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</si>
  <si>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</si>
  <si>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</si>
  <si>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</si>
  <si>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</si>
  <si>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</si>
  <si>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</si>
  <si>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</si>
  <si>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</si>
  <si>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</si>
  <si>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</si>
  <si>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Cuenta ahorros dólares #BR-2-24-000978-0/US$60.9411 y US$58.2565 x RD$1.00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</si>
</sst>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25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3" fillId="0" borderId="0"/>
  </cellStyleXfs>
  <cellXfs count="154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43" fontId="7" fillId="0" borderId="1" xfId="1" applyNumberFormat="1" applyFont="1" applyFill="1" applyBorder="1"/>
    <xf numFmtId="165" fontId="7" fillId="0" borderId="0" xfId="1" applyFont="1" applyFill="1"/>
    <xf numFmtId="165" fontId="7" fillId="0" borderId="0" xfId="1" applyFont="1" applyFill="1" applyBorder="1"/>
    <xf numFmtId="165" fontId="8" fillId="0" borderId="0" xfId="1" applyFont="1" applyFill="1" applyBorder="1"/>
    <xf numFmtId="0" fontId="14" fillId="0" borderId="0" xfId="0" applyFont="1"/>
    <xf numFmtId="165" fontId="14" fillId="0" borderId="0" xfId="1" applyFont="1" applyFill="1"/>
    <xf numFmtId="165" fontId="8" fillId="0" borderId="0" xfId="1" applyFont="1" applyFill="1"/>
    <xf numFmtId="43" fontId="8" fillId="0" borderId="0" xfId="1" applyNumberFormat="1" applyFont="1" applyFill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165" fontId="8" fillId="0" borderId="13" xfId="1" applyFont="1" applyFill="1" applyBorder="1" applyAlignment="1"/>
    <xf numFmtId="165" fontId="7" fillId="0" borderId="4" xfId="1" applyFont="1" applyFill="1" applyBorder="1"/>
    <xf numFmtId="165" fontId="8" fillId="0" borderId="0" xfId="1" applyFont="1" applyFill="1" applyBorder="1" applyAlignment="1"/>
    <xf numFmtId="165" fontId="7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/>
    <xf numFmtId="43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8" fillId="0" borderId="0" xfId="0" applyFont="1"/>
    <xf numFmtId="43" fontId="8" fillId="0" borderId="0" xfId="0" applyNumberFormat="1" applyFo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quotePrefix="1" applyFont="1" applyBorder="1" applyAlignment="1">
      <alignment horizontal="center" vertical="center"/>
    </xf>
    <xf numFmtId="43" fontId="8" fillId="0" borderId="1" xfId="0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43" fontId="7" fillId="0" borderId="1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8" fillId="0" borderId="1" xfId="1" applyNumberFormat="1" applyFont="1" applyFill="1" applyBorder="1"/>
    <xf numFmtId="43" fontId="9" fillId="0" borderId="0" xfId="0" applyNumberFormat="1" applyFont="1"/>
    <xf numFmtId="43" fontId="8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1" xfId="0" quotePrefix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3" fontId="7" fillId="0" borderId="0" xfId="0" applyNumberFormat="1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43" fontId="22" fillId="0" borderId="0" xfId="0" applyNumberFormat="1" applyFont="1"/>
    <xf numFmtId="43" fontId="10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  <xf numFmtId="0" fontId="18" fillId="0" borderId="4" xfId="0" applyFont="1" applyBorder="1" applyAlignment="1">
      <alignment horizontal="left"/>
    </xf>
    <xf numFmtId="43" fontId="7" fillId="0" borderId="0" xfId="1" applyNumberFormat="1" applyFont="1" applyFill="1"/>
    <xf numFmtId="43" fontId="7" fillId="0" borderId="0" xfId="1" applyNumberFormat="1" applyFont="1" applyFill="1" applyBorder="1"/>
    <xf numFmtId="0" fontId="8" fillId="0" borderId="14" xfId="0" applyFont="1" applyBorder="1" applyAlignment="1">
      <alignment vertical="top"/>
    </xf>
    <xf numFmtId="0" fontId="8" fillId="0" borderId="15" xfId="0" applyFont="1" applyBorder="1"/>
    <xf numFmtId="0" fontId="8" fillId="0" borderId="15" xfId="0" applyFont="1" applyBorder="1" applyAlignment="1">
      <alignment horizontal="center" wrapText="1"/>
    </xf>
    <xf numFmtId="43" fontId="8" fillId="0" borderId="16" xfId="0" applyNumberFormat="1" applyFont="1" applyBorder="1" applyAlignment="1">
      <alignment horizontal="center" vertical="center"/>
    </xf>
    <xf numFmtId="0" fontId="7" fillId="0" borderId="2" xfId="0" applyFont="1" applyBorder="1"/>
    <xf numFmtId="43" fontId="7" fillId="0" borderId="12" xfId="0" applyNumberFormat="1" applyFont="1" applyBorder="1"/>
    <xf numFmtId="165" fontId="7" fillId="0" borderId="12" xfId="0" applyNumberFormat="1" applyFont="1" applyBorder="1"/>
    <xf numFmtId="0" fontId="11" fillId="0" borderId="0" xfId="0" applyFont="1"/>
    <xf numFmtId="165" fontId="7" fillId="0" borderId="0" xfId="1" applyFont="1" applyFill="1" applyAlignment="1"/>
    <xf numFmtId="43" fontId="8" fillId="0" borderId="0" xfId="0" quotePrefix="1" applyNumberFormat="1" applyFont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43" fontId="7" fillId="0" borderId="1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165" fontId="7" fillId="0" borderId="1" xfId="1" applyFont="1" applyFill="1" applyBorder="1" applyAlignment="1">
      <alignment horizontal="right" vertical="center" wrapText="1"/>
    </xf>
    <xf numFmtId="43" fontId="7" fillId="0" borderId="20" xfId="0" applyNumberFormat="1" applyFont="1" applyBorder="1" applyAlignment="1">
      <alignment horizontal="right"/>
    </xf>
    <xf numFmtId="0" fontId="8" fillId="0" borderId="4" xfId="0" applyFont="1" applyBorder="1"/>
    <xf numFmtId="43" fontId="8" fillId="0" borderId="1" xfId="0" applyNumberFormat="1" applyFont="1" applyBorder="1" applyAlignment="1">
      <alignment horizontal="right"/>
    </xf>
    <xf numFmtId="43" fontId="8" fillId="0" borderId="1" xfId="0" applyNumberFormat="1" applyFont="1" applyBorder="1"/>
    <xf numFmtId="0" fontId="7" fillId="0" borderId="5" xfId="0" applyFont="1" applyBorder="1"/>
    <xf numFmtId="0" fontId="8" fillId="0" borderId="3" xfId="0" applyFont="1" applyBorder="1"/>
    <xf numFmtId="0" fontId="8" fillId="0" borderId="5" xfId="0" applyFont="1" applyBorder="1"/>
    <xf numFmtId="43" fontId="12" fillId="0" borderId="0" xfId="0" applyNumberFormat="1" applyFont="1"/>
    <xf numFmtId="0" fontId="19" fillId="0" borderId="0" xfId="0" applyFont="1"/>
    <xf numFmtId="43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2" xfId="0" applyFont="1" applyBorder="1"/>
    <xf numFmtId="0" fontId="8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17" xfId="0" applyFont="1" applyBorder="1"/>
    <xf numFmtId="0" fontId="7" fillId="0" borderId="10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3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0" fontId="14" fillId="0" borderId="0" xfId="0" applyFont="1" applyAlignment="1">
      <alignment horizontal="left" indent="4"/>
    </xf>
    <xf numFmtId="0" fontId="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65" fontId="7" fillId="0" borderId="4" xfId="1" applyFont="1" applyFill="1" applyBorder="1" applyAlignment="1">
      <alignment horizontal="center" vertical="center"/>
    </xf>
    <xf numFmtId="165" fontId="7" fillId="0" borderId="5" xfId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0"/>
  <sheetViews>
    <sheetView tabSelected="1" showWhiteSpace="0" zoomScaleNormal="100" zoomScaleSheetLayoutView="96" zoomScalePageLayoutView="73" workbookViewId="0">
      <selection activeCell="C4" sqref="C4"/>
    </sheetView>
  </sheetViews>
  <sheetFormatPr baseColWidth="10" defaultColWidth="11.7109375" defaultRowHeight="21" x14ac:dyDescent="0.35"/>
  <cols>
    <col min="1" max="1" width="12.5703125" style="24" customWidth="1"/>
    <col min="2" max="2" width="10.140625" style="24" customWidth="1"/>
    <col min="3" max="3" width="27.140625" style="24" customWidth="1"/>
    <col min="4" max="4" width="33.140625" style="24" customWidth="1"/>
    <col min="5" max="5" width="3.85546875" style="24" customWidth="1"/>
    <col min="6" max="6" width="25.85546875" style="24" customWidth="1"/>
    <col min="7" max="7" width="27.7109375" style="25" customWidth="1"/>
    <col min="8" max="8" width="0.42578125" style="25" customWidth="1"/>
    <col min="9" max="9" width="33.7109375" style="25" customWidth="1"/>
    <col min="10" max="10" width="16.85546875" style="24" customWidth="1"/>
    <col min="11" max="11" width="27.28515625" style="10" hidden="1" customWidth="1"/>
    <col min="12" max="16384" width="11.7109375" style="24"/>
  </cols>
  <sheetData>
    <row r="3" spans="1:8" x14ac:dyDescent="0.35">
      <c r="D3" s="115" t="s">
        <v>126</v>
      </c>
      <c r="E3" s="115"/>
      <c r="F3" s="115"/>
      <c r="G3" s="115"/>
    </row>
    <row r="4" spans="1:8" x14ac:dyDescent="0.35">
      <c r="D4" s="115" t="s">
        <v>338</v>
      </c>
      <c r="E4" s="115"/>
      <c r="F4" s="115"/>
      <c r="G4" s="115"/>
      <c r="H4" s="24"/>
    </row>
    <row r="5" spans="1:8" x14ac:dyDescent="0.35">
      <c r="D5" s="115" t="s">
        <v>127</v>
      </c>
      <c r="E5" s="115"/>
      <c r="F5" s="115"/>
      <c r="G5" s="115"/>
      <c r="H5" s="24"/>
    </row>
    <row r="6" spans="1:8" x14ac:dyDescent="0.35">
      <c r="A6" s="26"/>
    </row>
    <row r="7" spans="1:8" ht="22.15" customHeight="1" x14ac:dyDescent="0.35">
      <c r="A7" s="27" t="s">
        <v>128</v>
      </c>
    </row>
    <row r="8" spans="1:8" ht="22.15" customHeight="1" x14ac:dyDescent="0.35">
      <c r="A8" s="27"/>
    </row>
    <row r="9" spans="1:8" ht="22.15" customHeight="1" x14ac:dyDescent="0.35">
      <c r="A9" s="28" t="s">
        <v>129</v>
      </c>
      <c r="B9" s="28"/>
      <c r="C9" s="28"/>
      <c r="D9" s="28"/>
      <c r="E9" s="28"/>
      <c r="F9" s="28"/>
      <c r="G9" s="28"/>
    </row>
    <row r="10" spans="1:8" ht="22.15" customHeight="1" x14ac:dyDescent="0.35">
      <c r="A10" s="26" t="s">
        <v>337</v>
      </c>
      <c r="B10" s="26"/>
      <c r="C10" s="26"/>
      <c r="D10" s="26"/>
      <c r="E10" s="26"/>
      <c r="F10" s="26"/>
      <c r="G10" s="26"/>
    </row>
    <row r="11" spans="1:8" ht="22.15" customHeight="1" x14ac:dyDescent="0.35">
      <c r="A11" s="26" t="s">
        <v>336</v>
      </c>
      <c r="B11" s="26"/>
      <c r="C11" s="26"/>
      <c r="D11" s="26"/>
      <c r="E11" s="26"/>
      <c r="F11" s="26"/>
      <c r="G11" s="26"/>
    </row>
    <row r="12" spans="1:8" ht="22.15" customHeight="1" x14ac:dyDescent="0.35">
      <c r="A12" s="116" t="s">
        <v>132</v>
      </c>
      <c r="B12" s="116"/>
      <c r="C12" s="116"/>
      <c r="D12" s="116"/>
      <c r="E12" s="116"/>
      <c r="F12" s="116"/>
      <c r="G12" s="116"/>
    </row>
    <row r="13" spans="1:8" ht="22.15" customHeight="1" x14ac:dyDescent="0.35">
      <c r="A13" s="29"/>
      <c r="B13" s="29"/>
      <c r="C13" s="29"/>
      <c r="D13" s="29"/>
      <c r="E13" s="29"/>
      <c r="F13" s="29"/>
      <c r="G13" s="29"/>
    </row>
    <row r="14" spans="1:8" ht="22.15" customHeight="1" x14ac:dyDescent="0.35">
      <c r="A14" s="116" t="s">
        <v>130</v>
      </c>
      <c r="B14" s="116"/>
      <c r="C14" s="116"/>
      <c r="D14" s="116"/>
      <c r="E14" s="116"/>
      <c r="F14" s="116"/>
      <c r="G14" s="116"/>
    </row>
    <row r="15" spans="1:8" ht="22.15" customHeight="1" x14ac:dyDescent="0.35">
      <c r="A15" s="26" t="s">
        <v>187</v>
      </c>
      <c r="B15" s="26"/>
      <c r="C15" s="26"/>
      <c r="D15" s="26"/>
      <c r="E15" s="26"/>
      <c r="F15" s="26"/>
      <c r="G15" s="26"/>
    </row>
    <row r="16" spans="1:8" ht="22.15" customHeight="1" x14ac:dyDescent="0.35">
      <c r="A16" s="26" t="s">
        <v>234</v>
      </c>
      <c r="B16" s="26"/>
      <c r="C16" s="26"/>
      <c r="D16" s="26"/>
      <c r="E16" s="26"/>
      <c r="F16" s="26"/>
      <c r="G16" s="26"/>
    </row>
    <row r="17" spans="1:9" ht="22.15" customHeight="1" x14ac:dyDescent="0.35">
      <c r="A17" s="26" t="s">
        <v>131</v>
      </c>
      <c r="B17" s="26"/>
      <c r="C17" s="26"/>
      <c r="D17" s="26"/>
      <c r="E17" s="26"/>
      <c r="F17" s="26"/>
      <c r="G17" s="26"/>
    </row>
    <row r="18" spans="1:9" ht="22.15" customHeight="1" x14ac:dyDescent="0.35">
      <c r="A18" s="26" t="s">
        <v>133</v>
      </c>
      <c r="B18" s="26"/>
      <c r="C18" s="26"/>
      <c r="D18" s="26"/>
      <c r="E18" s="26"/>
      <c r="F18" s="26"/>
    </row>
    <row r="19" spans="1:9" ht="22.15" customHeight="1" x14ac:dyDescent="0.35">
      <c r="A19" s="116" t="s">
        <v>134</v>
      </c>
      <c r="B19" s="116"/>
      <c r="C19" s="116"/>
      <c r="D19" s="116"/>
      <c r="E19" s="116"/>
      <c r="F19" s="116"/>
      <c r="G19" s="116"/>
      <c r="H19" s="116"/>
      <c r="I19" s="116"/>
    </row>
    <row r="20" spans="1:9" ht="22.15" customHeight="1" x14ac:dyDescent="0.35">
      <c r="A20" s="29"/>
      <c r="B20" s="29"/>
      <c r="C20" s="29"/>
      <c r="D20" s="29"/>
      <c r="E20" s="29"/>
      <c r="F20" s="29"/>
      <c r="G20" s="29"/>
      <c r="H20" s="29"/>
      <c r="I20" s="29"/>
    </row>
    <row r="21" spans="1:9" ht="22.15" customHeight="1" x14ac:dyDescent="0.35">
      <c r="A21" s="26" t="s">
        <v>135</v>
      </c>
      <c r="B21" s="26"/>
      <c r="C21" s="26"/>
      <c r="D21" s="26"/>
      <c r="E21" s="26"/>
      <c r="F21" s="26"/>
    </row>
    <row r="22" spans="1:9" ht="22.15" customHeight="1" x14ac:dyDescent="0.35">
      <c r="A22" s="26" t="s">
        <v>137</v>
      </c>
      <c r="B22" s="26"/>
      <c r="C22" s="26"/>
      <c r="D22" s="26"/>
      <c r="E22" s="26"/>
      <c r="F22" s="26"/>
    </row>
    <row r="23" spans="1:9" ht="22.15" customHeight="1" x14ac:dyDescent="0.35">
      <c r="A23" s="26" t="s">
        <v>136</v>
      </c>
      <c r="B23" s="26"/>
      <c r="C23" s="26"/>
      <c r="D23" s="26"/>
      <c r="E23" s="26"/>
      <c r="F23" s="26"/>
    </row>
    <row r="24" spans="1:9" ht="22.15" customHeight="1" x14ac:dyDescent="0.35"/>
    <row r="25" spans="1:9" ht="22.15" customHeight="1" x14ac:dyDescent="0.35">
      <c r="A25" s="28" t="s">
        <v>138</v>
      </c>
      <c r="B25" s="28"/>
      <c r="C25" s="28"/>
      <c r="D25" s="28"/>
    </row>
    <row r="26" spans="1:9" ht="22.15" customHeight="1" x14ac:dyDescent="0.35"/>
    <row r="27" spans="1:9" ht="22.15" customHeight="1" x14ac:dyDescent="0.35">
      <c r="A27" s="26" t="s">
        <v>364</v>
      </c>
      <c r="B27" s="26"/>
      <c r="C27" s="26"/>
      <c r="D27" s="26"/>
      <c r="E27" s="26"/>
      <c r="F27" s="26"/>
    </row>
    <row r="28" spans="1:9" ht="22.15" customHeight="1" x14ac:dyDescent="0.35">
      <c r="A28" s="26"/>
      <c r="B28" s="26"/>
      <c r="C28" s="26"/>
      <c r="D28" s="26"/>
      <c r="E28" s="26"/>
      <c r="F28" s="26"/>
    </row>
    <row r="29" spans="1:9" ht="22.15" customHeight="1" x14ac:dyDescent="0.35">
      <c r="A29" s="30" t="s">
        <v>139</v>
      </c>
      <c r="B29" s="30"/>
      <c r="C29" s="31"/>
      <c r="D29" s="117" t="s">
        <v>140</v>
      </c>
      <c r="E29" s="117"/>
      <c r="F29" s="31"/>
    </row>
    <row r="30" spans="1:9" ht="22.15" customHeight="1" x14ac:dyDescent="0.35">
      <c r="A30" s="117" t="s">
        <v>141</v>
      </c>
      <c r="B30" s="117"/>
      <c r="C30" s="117"/>
      <c r="D30" s="117" t="s">
        <v>142</v>
      </c>
      <c r="E30" s="117"/>
      <c r="F30" s="31"/>
    </row>
    <row r="31" spans="1:9" ht="22.15" customHeight="1" x14ac:dyDescent="0.35">
      <c r="A31" s="30" t="s">
        <v>143</v>
      </c>
      <c r="B31" s="30"/>
      <c r="C31" s="31"/>
      <c r="D31" s="30" t="s">
        <v>144</v>
      </c>
      <c r="E31" s="30"/>
      <c r="F31" s="31"/>
    </row>
    <row r="32" spans="1:9" ht="22.15" customHeight="1" x14ac:dyDescent="0.35">
      <c r="A32" s="30" t="s">
        <v>145</v>
      </c>
      <c r="B32" s="30"/>
      <c r="C32" s="31"/>
      <c r="D32" s="117" t="s">
        <v>146</v>
      </c>
      <c r="E32" s="117"/>
      <c r="F32" s="31"/>
    </row>
    <row r="33" spans="1:6" ht="22.15" customHeight="1" x14ac:dyDescent="0.35"/>
    <row r="34" spans="1:6" ht="22.15" customHeight="1" x14ac:dyDescent="0.35">
      <c r="A34" s="28" t="s">
        <v>147</v>
      </c>
      <c r="B34" s="28"/>
      <c r="C34" s="28"/>
      <c r="D34" s="28"/>
    </row>
    <row r="35" spans="1:6" ht="22.15" customHeight="1" x14ac:dyDescent="0.35"/>
    <row r="36" spans="1:6" ht="22.15" customHeight="1" x14ac:dyDescent="0.35">
      <c r="A36" s="26" t="s">
        <v>148</v>
      </c>
      <c r="B36" s="26"/>
      <c r="C36" s="26"/>
      <c r="D36" s="26"/>
      <c r="E36" s="26"/>
      <c r="F36" s="26"/>
    </row>
    <row r="37" spans="1:6" ht="22.15" customHeight="1" x14ac:dyDescent="0.35">
      <c r="A37" s="26" t="s">
        <v>149</v>
      </c>
      <c r="B37" s="26"/>
      <c r="C37" s="26"/>
      <c r="D37" s="26"/>
      <c r="E37" s="26"/>
      <c r="F37" s="26"/>
    </row>
    <row r="38" spans="1:6" ht="22.15" customHeight="1" x14ac:dyDescent="0.35">
      <c r="A38" s="24" t="s">
        <v>259</v>
      </c>
    </row>
    <row r="39" spans="1:6" ht="22.15" customHeight="1" x14ac:dyDescent="0.35"/>
    <row r="40" spans="1:6" ht="22.15" customHeight="1" x14ac:dyDescent="0.35">
      <c r="A40" s="26" t="s">
        <v>150</v>
      </c>
      <c r="B40" s="26"/>
      <c r="C40" s="26"/>
      <c r="D40" s="26"/>
      <c r="E40" s="26"/>
      <c r="F40" s="26"/>
    </row>
    <row r="41" spans="1:6" ht="22.15" customHeight="1" x14ac:dyDescent="0.35">
      <c r="A41" s="24" t="s">
        <v>151</v>
      </c>
    </row>
    <row r="42" spans="1:6" ht="22.15" customHeight="1" x14ac:dyDescent="0.35">
      <c r="A42" s="24" t="s">
        <v>152</v>
      </c>
    </row>
    <row r="43" spans="1:6" ht="22.15" customHeight="1" x14ac:dyDescent="0.35"/>
    <row r="44" spans="1:6" ht="22.15" customHeight="1" x14ac:dyDescent="0.35">
      <c r="A44" s="24" t="s">
        <v>153</v>
      </c>
    </row>
    <row r="45" spans="1:6" ht="22.15" customHeight="1" x14ac:dyDescent="0.35"/>
    <row r="46" spans="1:6" ht="22.15" customHeight="1" x14ac:dyDescent="0.35">
      <c r="A46" s="24" t="s">
        <v>339</v>
      </c>
    </row>
    <row r="47" spans="1:6" ht="22.15" customHeight="1" x14ac:dyDescent="0.35">
      <c r="A47" s="24" t="s">
        <v>154</v>
      </c>
    </row>
    <row r="48" spans="1:6" ht="22.15" customHeight="1" x14ac:dyDescent="0.35"/>
    <row r="49" spans="1:11" s="32" customFormat="1" ht="22.15" customHeight="1" x14ac:dyDescent="0.35">
      <c r="A49" s="32" t="s">
        <v>155</v>
      </c>
      <c r="G49" s="33"/>
      <c r="H49" s="33"/>
      <c r="I49" s="33"/>
      <c r="K49" s="15"/>
    </row>
    <row r="50" spans="1:11" ht="22.15" customHeight="1" x14ac:dyDescent="0.35">
      <c r="A50" s="34"/>
    </row>
    <row r="51" spans="1:11" ht="22.15" customHeight="1" x14ac:dyDescent="0.35">
      <c r="A51" s="24" t="s">
        <v>156</v>
      </c>
    </row>
    <row r="52" spans="1:11" ht="22.15" customHeight="1" x14ac:dyDescent="0.35">
      <c r="A52" s="34"/>
    </row>
    <row r="53" spans="1:11" ht="22.15" customHeight="1" x14ac:dyDescent="0.35">
      <c r="A53" s="32" t="s">
        <v>157</v>
      </c>
      <c r="B53" s="32"/>
      <c r="C53" s="32"/>
      <c r="D53" s="32"/>
    </row>
    <row r="54" spans="1:11" ht="22.15" customHeight="1" x14ac:dyDescent="0.35">
      <c r="A54" s="34"/>
    </row>
    <row r="55" spans="1:11" ht="22.15" customHeight="1" x14ac:dyDescent="0.35">
      <c r="A55" s="24" t="s">
        <v>158</v>
      </c>
    </row>
    <row r="56" spans="1:11" ht="22.15" customHeight="1" x14ac:dyDescent="0.35">
      <c r="A56" s="35"/>
    </row>
    <row r="57" spans="1:11" ht="22.15" customHeight="1" x14ac:dyDescent="0.35">
      <c r="A57" s="32" t="s">
        <v>159</v>
      </c>
      <c r="B57" s="32"/>
      <c r="C57" s="32"/>
      <c r="D57" s="32"/>
    </row>
    <row r="58" spans="1:11" ht="22.15" customHeight="1" x14ac:dyDescent="0.35">
      <c r="A58" s="34"/>
    </row>
    <row r="59" spans="1:11" ht="22.15" customHeight="1" x14ac:dyDescent="0.35">
      <c r="A59" s="24" t="s">
        <v>160</v>
      </c>
    </row>
    <row r="60" spans="1:11" ht="22.15" customHeight="1" x14ac:dyDescent="0.35">
      <c r="A60" s="34"/>
    </row>
    <row r="61" spans="1:11" ht="22.15" customHeight="1" x14ac:dyDescent="0.35">
      <c r="A61" s="32" t="s">
        <v>161</v>
      </c>
      <c r="B61" s="32"/>
      <c r="C61" s="32"/>
      <c r="D61" s="32"/>
    </row>
    <row r="62" spans="1:11" ht="22.15" customHeight="1" x14ac:dyDescent="0.35">
      <c r="A62" s="32" t="s">
        <v>162</v>
      </c>
      <c r="B62" s="32"/>
      <c r="C62" s="32"/>
      <c r="D62" s="32"/>
    </row>
    <row r="63" spans="1:11" ht="22.15" customHeight="1" x14ac:dyDescent="0.35">
      <c r="A63" s="24" t="s">
        <v>163</v>
      </c>
    </row>
    <row r="64" spans="1:11" ht="22.15" customHeight="1" x14ac:dyDescent="0.35">
      <c r="A64" s="24" t="s">
        <v>164</v>
      </c>
    </row>
    <row r="65" spans="1:9" ht="22.15" customHeight="1" x14ac:dyDescent="0.35"/>
    <row r="66" spans="1:9" ht="22.15" customHeight="1" x14ac:dyDescent="0.35">
      <c r="A66" s="32" t="s">
        <v>165</v>
      </c>
    </row>
    <row r="67" spans="1:9" ht="22.15" customHeight="1" x14ac:dyDescent="0.35">
      <c r="A67" s="24" t="s">
        <v>166</v>
      </c>
    </row>
    <row r="68" spans="1:9" ht="22.15" customHeight="1" x14ac:dyDescent="0.35"/>
    <row r="69" spans="1:9" ht="22.15" customHeight="1" x14ac:dyDescent="0.35"/>
    <row r="70" spans="1:9" ht="22.15" customHeight="1" x14ac:dyDescent="0.35">
      <c r="A70" s="32" t="s">
        <v>167</v>
      </c>
      <c r="B70" s="32"/>
      <c r="C70" s="32"/>
      <c r="D70" s="32"/>
    </row>
    <row r="71" spans="1:9" ht="22.15" customHeight="1" x14ac:dyDescent="0.35">
      <c r="A71" s="24" t="s">
        <v>168</v>
      </c>
    </row>
    <row r="72" spans="1:9" ht="22.15" customHeight="1" x14ac:dyDescent="0.35"/>
    <row r="73" spans="1:9" ht="22.15" customHeight="1" x14ac:dyDescent="0.35">
      <c r="A73" s="32" t="s">
        <v>169</v>
      </c>
      <c r="B73" s="32"/>
      <c r="C73" s="32"/>
      <c r="D73" s="32"/>
    </row>
    <row r="74" spans="1:9" ht="22.15" customHeight="1" x14ac:dyDescent="0.35">
      <c r="A74" s="32" t="s">
        <v>170</v>
      </c>
      <c r="B74" s="32"/>
      <c r="C74" s="32"/>
      <c r="D74" s="32"/>
    </row>
    <row r="75" spans="1:9" ht="22.15" customHeight="1" x14ac:dyDescent="0.35">
      <c r="A75" s="24" t="s">
        <v>171</v>
      </c>
      <c r="G75" s="24"/>
      <c r="H75" s="24"/>
      <c r="I75" s="24"/>
    </row>
    <row r="76" spans="1:9" ht="22.15" customHeight="1" x14ac:dyDescent="0.35">
      <c r="A76" s="24" t="s">
        <v>172</v>
      </c>
      <c r="G76" s="24"/>
      <c r="H76" s="24"/>
      <c r="I76" s="24"/>
    </row>
    <row r="77" spans="1:9" ht="22.15" customHeight="1" x14ac:dyDescent="0.35"/>
    <row r="78" spans="1:9" ht="22.15" customHeight="1" x14ac:dyDescent="0.35">
      <c r="A78" s="32" t="s">
        <v>173</v>
      </c>
      <c r="B78" s="32"/>
      <c r="C78" s="32"/>
      <c r="D78" s="32"/>
    </row>
    <row r="79" spans="1:9" ht="22.15" customHeight="1" x14ac:dyDescent="0.35">
      <c r="A79" s="24" t="s">
        <v>174</v>
      </c>
      <c r="G79" s="24"/>
      <c r="H79" s="24"/>
      <c r="I79" s="24"/>
    </row>
    <row r="80" spans="1:9" ht="22.15" customHeight="1" x14ac:dyDescent="0.35">
      <c r="A80" s="35"/>
    </row>
    <row r="81" spans="1:11" ht="22.15" customHeight="1" x14ac:dyDescent="0.35">
      <c r="A81" s="32" t="s">
        <v>175</v>
      </c>
      <c r="B81" s="32"/>
      <c r="C81" s="32"/>
      <c r="D81" s="32"/>
    </row>
    <row r="82" spans="1:11" ht="22.15" customHeight="1" x14ac:dyDescent="0.35">
      <c r="A82" s="24" t="s">
        <v>176</v>
      </c>
      <c r="G82" s="24"/>
      <c r="H82" s="24"/>
      <c r="I82" s="24"/>
    </row>
    <row r="83" spans="1:11" ht="22.15" customHeight="1" x14ac:dyDescent="0.35"/>
    <row r="84" spans="1:11" ht="22.15" customHeight="1" x14ac:dyDescent="0.35">
      <c r="A84" s="32" t="s">
        <v>177</v>
      </c>
    </row>
    <row r="85" spans="1:11" ht="22.15" customHeight="1" x14ac:dyDescent="0.35">
      <c r="A85" s="24" t="s">
        <v>199</v>
      </c>
      <c r="G85" s="24"/>
      <c r="H85" s="24"/>
      <c r="I85" s="24"/>
    </row>
    <row r="86" spans="1:11" ht="22.15" customHeight="1" x14ac:dyDescent="0.35">
      <c r="A86" s="36"/>
      <c r="G86" s="24"/>
      <c r="H86" s="24"/>
      <c r="I86" s="24"/>
    </row>
    <row r="87" spans="1:11" ht="22.15" customHeight="1" x14ac:dyDescent="0.35">
      <c r="A87" s="24" t="s">
        <v>200</v>
      </c>
      <c r="G87" s="24"/>
      <c r="H87" s="24"/>
      <c r="I87" s="24"/>
    </row>
    <row r="88" spans="1:11" ht="22.15" customHeight="1" x14ac:dyDescent="0.35">
      <c r="A88" s="36"/>
    </row>
    <row r="89" spans="1:11" ht="22.15" customHeight="1" x14ac:dyDescent="0.35">
      <c r="A89" s="24" t="s">
        <v>201</v>
      </c>
      <c r="G89" s="24"/>
      <c r="H89" s="24"/>
      <c r="I89" s="24"/>
    </row>
    <row r="90" spans="1:11" ht="22.15" customHeight="1" x14ac:dyDescent="0.35">
      <c r="A90" s="36"/>
    </row>
    <row r="91" spans="1:11" ht="22.15" customHeight="1" x14ac:dyDescent="0.35">
      <c r="A91" s="24" t="s">
        <v>202</v>
      </c>
      <c r="G91" s="24"/>
      <c r="H91" s="24"/>
      <c r="I91" s="24"/>
    </row>
    <row r="92" spans="1:11" ht="22.15" customHeight="1" x14ac:dyDescent="0.35">
      <c r="A92" s="24" t="s">
        <v>297</v>
      </c>
      <c r="G92" s="24"/>
      <c r="H92" s="24"/>
      <c r="I92" s="24"/>
    </row>
    <row r="93" spans="1:11" ht="22.15" customHeight="1" x14ac:dyDescent="0.35">
      <c r="A93" s="37"/>
      <c r="B93" s="37"/>
      <c r="C93" s="37"/>
      <c r="D93" s="37"/>
      <c r="E93" s="37"/>
      <c r="F93" s="37"/>
      <c r="G93" s="37"/>
    </row>
    <row r="94" spans="1:11" ht="22.15" customHeight="1" x14ac:dyDescent="0.35">
      <c r="A94" s="37"/>
      <c r="B94" s="37"/>
      <c r="C94" s="37"/>
      <c r="D94" s="37"/>
      <c r="E94" s="37"/>
      <c r="F94" s="37"/>
      <c r="G94" s="37"/>
    </row>
    <row r="95" spans="1:11" s="32" customFormat="1" ht="22.15" customHeight="1" x14ac:dyDescent="0.35">
      <c r="A95" s="32" t="s">
        <v>178</v>
      </c>
      <c r="K95" s="15"/>
    </row>
    <row r="96" spans="1:11" ht="22.15" customHeight="1" x14ac:dyDescent="0.35">
      <c r="A96" s="34"/>
      <c r="G96" s="24"/>
      <c r="H96" s="24"/>
      <c r="I96" s="24"/>
    </row>
    <row r="97" spans="1:11" ht="22.15" customHeight="1" x14ac:dyDescent="0.35">
      <c r="A97" s="24" t="s">
        <v>236</v>
      </c>
      <c r="G97" s="24"/>
      <c r="H97" s="24"/>
      <c r="I97" s="24"/>
    </row>
    <row r="98" spans="1:11" ht="22.15" customHeight="1" x14ac:dyDescent="0.35">
      <c r="G98" s="24"/>
      <c r="H98" s="24"/>
      <c r="I98" s="24"/>
    </row>
    <row r="99" spans="1:11" ht="22.15" customHeight="1" x14ac:dyDescent="0.35">
      <c r="A99" s="24" t="s">
        <v>204</v>
      </c>
      <c r="G99" s="24"/>
      <c r="H99" s="24"/>
      <c r="I99" s="24"/>
    </row>
    <row r="100" spans="1:11" ht="22.15" customHeight="1" x14ac:dyDescent="0.35">
      <c r="G100" s="24"/>
      <c r="H100" s="24"/>
      <c r="I100" s="24"/>
    </row>
    <row r="101" spans="1:11" ht="22.15" customHeight="1" x14ac:dyDescent="0.35">
      <c r="A101" s="24" t="s">
        <v>205</v>
      </c>
      <c r="G101" s="24"/>
      <c r="H101" s="24"/>
      <c r="I101" s="24"/>
    </row>
    <row r="102" spans="1:11" ht="22.15" customHeight="1" x14ac:dyDescent="0.35">
      <c r="G102" s="24"/>
      <c r="H102" s="24"/>
      <c r="I102" s="24"/>
    </row>
    <row r="103" spans="1:11" ht="22.15" customHeight="1" x14ac:dyDescent="0.35">
      <c r="A103" s="24" t="s">
        <v>206</v>
      </c>
      <c r="G103" s="24"/>
      <c r="H103" s="24"/>
      <c r="I103" s="24"/>
    </row>
    <row r="104" spans="1:11" ht="22.15" customHeight="1" x14ac:dyDescent="0.35">
      <c r="G104" s="24"/>
      <c r="H104" s="24"/>
      <c r="I104" s="24"/>
    </row>
    <row r="105" spans="1:11" ht="22.15" customHeight="1" x14ac:dyDescent="0.35">
      <c r="A105" s="24" t="s">
        <v>207</v>
      </c>
      <c r="G105" s="24"/>
      <c r="H105" s="24"/>
      <c r="I105" s="24"/>
    </row>
    <row r="106" spans="1:11" ht="22.15" customHeight="1" x14ac:dyDescent="0.35">
      <c r="G106" s="24"/>
      <c r="H106" s="24"/>
      <c r="I106" s="24"/>
    </row>
    <row r="107" spans="1:11" ht="22.15" customHeight="1" x14ac:dyDescent="0.35">
      <c r="A107" s="24" t="s">
        <v>208</v>
      </c>
      <c r="G107" s="24"/>
      <c r="H107" s="24"/>
      <c r="I107" s="24"/>
    </row>
    <row r="108" spans="1:11" ht="22.15" customHeight="1" x14ac:dyDescent="0.35">
      <c r="A108" s="35"/>
    </row>
    <row r="109" spans="1:11" s="32" customFormat="1" ht="22.15" customHeight="1" x14ac:dyDescent="0.35">
      <c r="A109" s="32" t="s">
        <v>203</v>
      </c>
      <c r="K109" s="15"/>
    </row>
    <row r="110" spans="1:11" ht="22.15" customHeight="1" x14ac:dyDescent="0.35">
      <c r="A110" s="24" t="s">
        <v>179</v>
      </c>
      <c r="G110" s="24"/>
      <c r="H110" s="24"/>
      <c r="I110" s="24"/>
    </row>
    <row r="111" spans="1:11" ht="22.15" customHeight="1" x14ac:dyDescent="0.35">
      <c r="A111" s="24" t="s">
        <v>180</v>
      </c>
      <c r="G111" s="24"/>
      <c r="H111" s="24"/>
      <c r="I111" s="24"/>
    </row>
    <row r="112" spans="1:11" ht="22.15" customHeight="1" x14ac:dyDescent="0.35">
      <c r="A112" s="24" t="s">
        <v>181</v>
      </c>
      <c r="G112" s="24"/>
      <c r="H112" s="24"/>
      <c r="I112" s="24"/>
    </row>
    <row r="113" spans="1:11" ht="22.15" customHeight="1" x14ac:dyDescent="0.35">
      <c r="A113" s="35"/>
    </row>
    <row r="114" spans="1:11" s="32" customFormat="1" ht="22.15" customHeight="1" x14ac:dyDescent="0.35">
      <c r="A114" s="32" t="s">
        <v>209</v>
      </c>
      <c r="K114" s="15"/>
    </row>
    <row r="115" spans="1:11" ht="22.15" customHeight="1" x14ac:dyDescent="0.35">
      <c r="A115" s="35"/>
    </row>
    <row r="116" spans="1:11" ht="22.15" customHeight="1" x14ac:dyDescent="0.35">
      <c r="A116" s="24" t="s">
        <v>182</v>
      </c>
      <c r="G116" s="24"/>
      <c r="H116" s="24"/>
      <c r="I116" s="24"/>
    </row>
    <row r="117" spans="1:11" ht="22.15" customHeight="1" x14ac:dyDescent="0.35">
      <c r="A117" s="24" t="s">
        <v>210</v>
      </c>
      <c r="G117" s="24"/>
      <c r="H117" s="24"/>
      <c r="I117" s="24"/>
    </row>
    <row r="118" spans="1:11" s="32" customFormat="1" ht="22.15" customHeight="1" x14ac:dyDescent="0.35">
      <c r="A118" s="35"/>
      <c r="K118" s="15"/>
    </row>
    <row r="119" spans="1:11" s="32" customFormat="1" ht="22.15" customHeight="1" x14ac:dyDescent="0.35">
      <c r="A119" s="32" t="s">
        <v>183</v>
      </c>
      <c r="K119" s="15"/>
    </row>
    <row r="120" spans="1:11" ht="22.15" customHeight="1" x14ac:dyDescent="0.35">
      <c r="A120" s="24" t="s">
        <v>184</v>
      </c>
      <c r="G120" s="24"/>
      <c r="H120" s="24"/>
      <c r="I120" s="24"/>
    </row>
    <row r="121" spans="1:11" ht="22.15" customHeight="1" x14ac:dyDescent="0.35">
      <c r="A121" s="24" t="s">
        <v>185</v>
      </c>
      <c r="G121" s="24"/>
      <c r="H121" s="24"/>
      <c r="I121" s="24"/>
    </row>
    <row r="122" spans="1:11" ht="22.15" customHeight="1" x14ac:dyDescent="0.35"/>
    <row r="123" spans="1:11" ht="22.15" customHeight="1" x14ac:dyDescent="0.35"/>
    <row r="124" spans="1:11" ht="22.15" customHeight="1" x14ac:dyDescent="0.35"/>
    <row r="125" spans="1:11" s="32" customFormat="1" ht="22.15" customHeight="1" x14ac:dyDescent="0.35">
      <c r="A125" s="32" t="s">
        <v>186</v>
      </c>
      <c r="K125" s="15"/>
    </row>
    <row r="126" spans="1:11" ht="22.15" customHeight="1" x14ac:dyDescent="0.35">
      <c r="A126" s="24" t="s">
        <v>211</v>
      </c>
      <c r="G126" s="24"/>
      <c r="H126" s="24"/>
      <c r="I126" s="24"/>
    </row>
    <row r="127" spans="1:11" ht="22.15" customHeight="1" x14ac:dyDescent="0.35">
      <c r="A127" s="24" t="s">
        <v>212</v>
      </c>
      <c r="G127" s="24"/>
      <c r="H127" s="24"/>
      <c r="I127" s="24"/>
    </row>
    <row r="128" spans="1:11" ht="22.15" customHeight="1" x14ac:dyDescent="0.35">
      <c r="G128" s="24"/>
      <c r="H128" s="24"/>
      <c r="I128" s="24"/>
    </row>
    <row r="129" spans="1:11" ht="22.15" customHeight="1" x14ac:dyDescent="0.35">
      <c r="G129" s="24"/>
      <c r="H129" s="24"/>
      <c r="I129" s="24"/>
    </row>
    <row r="130" spans="1:11" ht="22.15" customHeight="1" x14ac:dyDescent="0.35"/>
    <row r="131" spans="1:11" ht="22.15" customHeight="1" x14ac:dyDescent="0.35"/>
    <row r="132" spans="1:11" ht="22.15" customHeight="1" x14ac:dyDescent="0.35"/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>
      <c r="A136" s="32" t="s">
        <v>18</v>
      </c>
      <c r="B136" s="32" t="s">
        <v>19</v>
      </c>
      <c r="C136" s="38"/>
      <c r="D136" s="38"/>
    </row>
    <row r="137" spans="1:11" ht="22.15" customHeight="1" x14ac:dyDescent="0.35">
      <c r="K137" s="11"/>
    </row>
    <row r="138" spans="1:11" ht="22.15" customHeight="1" x14ac:dyDescent="0.35">
      <c r="A138" s="24" t="s">
        <v>340</v>
      </c>
      <c r="K138" s="11"/>
    </row>
    <row r="139" spans="1:11" ht="22.15" customHeight="1" x14ac:dyDescent="0.35">
      <c r="K139" s="11"/>
    </row>
    <row r="140" spans="1:11" ht="22.15" customHeight="1" x14ac:dyDescent="0.35">
      <c r="A140" s="118" t="s">
        <v>4</v>
      </c>
      <c r="B140" s="119"/>
      <c r="C140" s="119"/>
      <c r="D140" s="119"/>
      <c r="E140" s="119"/>
      <c r="F140" s="120"/>
      <c r="G140" s="42">
        <v>2024</v>
      </c>
      <c r="H140" s="43"/>
      <c r="I140" s="42">
        <v>2023</v>
      </c>
      <c r="K140" s="11"/>
    </row>
    <row r="141" spans="1:11" ht="22.15" customHeight="1" x14ac:dyDescent="0.35">
      <c r="A141" s="44" t="s">
        <v>330</v>
      </c>
      <c r="B141" s="40"/>
      <c r="C141" s="45"/>
      <c r="D141" s="45"/>
      <c r="E141" s="46"/>
      <c r="F141" s="47"/>
      <c r="G141" s="48">
        <f>100000+50000+20000</f>
        <v>170000</v>
      </c>
      <c r="H141" s="48"/>
      <c r="I141" s="48">
        <f>75000+50000+20000</f>
        <v>145000</v>
      </c>
      <c r="K141" s="11"/>
    </row>
    <row r="142" spans="1:11" ht="22.15" customHeight="1" x14ac:dyDescent="0.35">
      <c r="A142" s="44" t="s">
        <v>331</v>
      </c>
      <c r="B142" s="40"/>
      <c r="C142" s="39"/>
      <c r="D142" s="40"/>
      <c r="E142" s="40"/>
      <c r="F142" s="41"/>
      <c r="G142" s="48">
        <v>2000</v>
      </c>
      <c r="H142" s="48"/>
      <c r="I142" s="48">
        <f>1000+1000</f>
        <v>2000</v>
      </c>
      <c r="K142" s="11"/>
    </row>
    <row r="143" spans="1:11" ht="22.15" customHeight="1" x14ac:dyDescent="0.35">
      <c r="A143" s="122" t="s">
        <v>6</v>
      </c>
      <c r="B143" s="123"/>
      <c r="C143" s="123"/>
      <c r="D143" s="123"/>
      <c r="E143" s="123"/>
      <c r="F143" s="124"/>
      <c r="G143" s="9">
        <v>2803286.08</v>
      </c>
      <c r="H143" s="9"/>
      <c r="I143" s="9">
        <v>2631531.5099999998</v>
      </c>
      <c r="J143" s="25"/>
    </row>
    <row r="144" spans="1:11" ht="22.15" customHeight="1" x14ac:dyDescent="0.35">
      <c r="A144" s="44" t="s">
        <v>262</v>
      </c>
      <c r="B144" s="49"/>
      <c r="C144" s="49"/>
      <c r="D144" s="49"/>
      <c r="E144" s="51"/>
      <c r="F144" s="50"/>
      <c r="G144" s="9">
        <v>0</v>
      </c>
      <c r="H144" s="9"/>
      <c r="I144" s="9">
        <v>0</v>
      </c>
      <c r="J144" s="25"/>
    </row>
    <row r="145" spans="1:10" ht="22.15" customHeight="1" x14ac:dyDescent="0.35">
      <c r="A145" s="122" t="s">
        <v>332</v>
      </c>
      <c r="B145" s="123"/>
      <c r="C145" s="123"/>
      <c r="D145" s="123"/>
      <c r="E145" s="123"/>
      <c r="F145" s="124"/>
      <c r="G145" s="9">
        <v>3080554.32</v>
      </c>
      <c r="H145" s="9"/>
      <c r="I145" s="9">
        <v>6024890.7300000004</v>
      </c>
      <c r="J145" s="25"/>
    </row>
    <row r="146" spans="1:10" ht="22.15" customHeight="1" x14ac:dyDescent="0.35">
      <c r="A146" s="44" t="s">
        <v>263</v>
      </c>
      <c r="B146" s="49"/>
      <c r="C146" s="49"/>
      <c r="D146" s="49"/>
      <c r="E146" s="49"/>
      <c r="F146" s="50"/>
      <c r="G146" s="9">
        <v>5730015.0800000001</v>
      </c>
      <c r="H146" s="9"/>
      <c r="I146" s="9">
        <v>14073330.02</v>
      </c>
      <c r="J146" s="25"/>
    </row>
    <row r="147" spans="1:10" ht="22.15" customHeight="1" x14ac:dyDescent="0.35">
      <c r="A147" s="44" t="s">
        <v>264</v>
      </c>
      <c r="B147" s="49"/>
      <c r="C147" s="49"/>
      <c r="D147" s="49"/>
      <c r="E147" s="49"/>
      <c r="F147" s="50"/>
      <c r="G147" s="9">
        <v>0</v>
      </c>
      <c r="H147" s="9"/>
      <c r="I147" s="9">
        <v>0</v>
      </c>
      <c r="J147" s="25"/>
    </row>
    <row r="148" spans="1:10" ht="22.15" customHeight="1" x14ac:dyDescent="0.35">
      <c r="A148" s="44" t="s">
        <v>265</v>
      </c>
      <c r="B148" s="49"/>
      <c r="C148" s="49"/>
      <c r="D148" s="49"/>
      <c r="E148" s="49"/>
      <c r="F148" s="50"/>
      <c r="G148" s="9">
        <v>131130550.7</v>
      </c>
      <c r="H148" s="9"/>
      <c r="I148" s="9">
        <v>122293519.27</v>
      </c>
      <c r="J148" s="25"/>
    </row>
    <row r="149" spans="1:10" ht="22.15" customHeight="1" x14ac:dyDescent="0.35">
      <c r="A149" s="44" t="s">
        <v>266</v>
      </c>
      <c r="B149" s="49"/>
      <c r="C149" s="49"/>
      <c r="D149" s="49"/>
      <c r="E149" s="49"/>
      <c r="F149" s="50"/>
      <c r="G149" s="9">
        <v>877728.69</v>
      </c>
      <c r="H149" s="9"/>
      <c r="I149" s="9">
        <v>878428.69</v>
      </c>
      <c r="J149" s="25"/>
    </row>
    <row r="150" spans="1:10" ht="22.15" customHeight="1" x14ac:dyDescent="0.35">
      <c r="A150" s="130" t="s">
        <v>379</v>
      </c>
      <c r="B150" s="131"/>
      <c r="C150" s="131"/>
      <c r="D150" s="131"/>
      <c r="E150" s="131"/>
      <c r="F150" s="132"/>
      <c r="G150" s="9">
        <v>230008.17</v>
      </c>
      <c r="H150" s="52"/>
      <c r="I150" s="9">
        <v>1045596.4</v>
      </c>
      <c r="J150" s="25"/>
    </row>
    <row r="151" spans="1:10" ht="22.15" customHeight="1" x14ac:dyDescent="0.35">
      <c r="A151" s="130" t="s">
        <v>1</v>
      </c>
      <c r="B151" s="131"/>
      <c r="C151" s="131"/>
      <c r="D151" s="131"/>
      <c r="E151" s="131"/>
      <c r="F151" s="132"/>
      <c r="G151" s="52">
        <f>SUM(G141:G150)</f>
        <v>144024143.03999999</v>
      </c>
      <c r="H151" s="52"/>
      <c r="I151" s="52">
        <f>SUM(I141:I150)</f>
        <v>147094296.62</v>
      </c>
    </row>
    <row r="152" spans="1:10" ht="22.15" customHeight="1" x14ac:dyDescent="0.35">
      <c r="I152" s="16"/>
    </row>
    <row r="153" spans="1:10" ht="22.15" customHeight="1" x14ac:dyDescent="0.35"/>
    <row r="154" spans="1:10" ht="22.15" customHeight="1" x14ac:dyDescent="0.35"/>
    <row r="155" spans="1:10" ht="22.15" customHeight="1" x14ac:dyDescent="0.35">
      <c r="A155" s="32" t="s">
        <v>16</v>
      </c>
      <c r="B155" s="32" t="s">
        <v>17</v>
      </c>
      <c r="C155" s="32"/>
      <c r="E155" s="32"/>
      <c r="F155" s="38"/>
      <c r="G155" s="53"/>
      <c r="H155" s="53"/>
      <c r="I155" s="53"/>
    </row>
    <row r="156" spans="1:10" ht="22.15" customHeight="1" x14ac:dyDescent="0.35"/>
    <row r="157" spans="1:10" ht="22.15" customHeight="1" x14ac:dyDescent="0.35"/>
    <row r="158" spans="1:10" ht="22.15" customHeight="1" x14ac:dyDescent="0.35">
      <c r="A158" s="133" t="s">
        <v>341</v>
      </c>
      <c r="B158" s="133"/>
      <c r="C158" s="133"/>
      <c r="D158" s="133"/>
      <c r="E158" s="133"/>
      <c r="F158" s="133"/>
      <c r="G158" s="133"/>
      <c r="H158" s="133"/>
      <c r="I158" s="133"/>
    </row>
    <row r="159" spans="1:10" ht="22.15" customHeight="1" x14ac:dyDescent="0.35">
      <c r="A159" s="32" t="s">
        <v>233</v>
      </c>
      <c r="B159" s="32"/>
      <c r="C159" s="32"/>
      <c r="D159" s="32"/>
      <c r="E159" s="32"/>
    </row>
    <row r="160" spans="1:10" ht="22.15" customHeight="1" x14ac:dyDescent="0.35"/>
    <row r="161" spans="1:11" ht="22.15" customHeight="1" x14ac:dyDescent="0.35">
      <c r="A161" s="118" t="s">
        <v>0</v>
      </c>
      <c r="B161" s="119"/>
      <c r="C161" s="119"/>
      <c r="D161" s="119"/>
      <c r="E161" s="119"/>
      <c r="F161" s="120"/>
      <c r="G161" s="42">
        <v>2024</v>
      </c>
      <c r="H161" s="54"/>
      <c r="I161" s="42">
        <v>2023</v>
      </c>
      <c r="K161" s="11"/>
    </row>
    <row r="162" spans="1:11" ht="22.15" customHeight="1" x14ac:dyDescent="0.35">
      <c r="A162" s="44" t="s">
        <v>7</v>
      </c>
      <c r="B162" s="40"/>
      <c r="C162" s="40"/>
      <c r="D162" s="40"/>
      <c r="E162" s="40"/>
      <c r="F162" s="41"/>
      <c r="G162" s="48">
        <f>143706.13+873392.98</f>
        <v>1017099.11</v>
      </c>
      <c r="H162" s="55"/>
      <c r="I162" s="48">
        <f>255847.26+1424993.82</f>
        <v>1680841.08</v>
      </c>
      <c r="K162" s="11"/>
    </row>
    <row r="163" spans="1:11" ht="22.15" customHeight="1" x14ac:dyDescent="0.35">
      <c r="A163" s="44" t="s">
        <v>8</v>
      </c>
      <c r="B163" s="40"/>
      <c r="C163" s="40"/>
      <c r="D163" s="40"/>
      <c r="E163" s="40"/>
      <c r="F163" s="41"/>
      <c r="G163" s="48">
        <v>258796.71</v>
      </c>
      <c r="H163" s="55"/>
      <c r="I163" s="48">
        <v>221196.71</v>
      </c>
      <c r="K163" s="11"/>
    </row>
    <row r="164" spans="1:11" ht="22.15" customHeight="1" x14ac:dyDescent="0.35">
      <c r="A164" s="44" t="s">
        <v>9</v>
      </c>
      <c r="B164" s="40"/>
      <c r="C164" s="40"/>
      <c r="D164" s="40"/>
      <c r="E164" s="40"/>
      <c r="F164" s="41"/>
      <c r="G164" s="48">
        <v>88107.839999999997</v>
      </c>
      <c r="H164" s="55"/>
      <c r="I164" s="48">
        <f>67317.84+7450</f>
        <v>74767.839999999997</v>
      </c>
      <c r="K164" s="11"/>
    </row>
    <row r="165" spans="1:11" ht="22.15" customHeight="1" x14ac:dyDescent="0.35">
      <c r="A165" s="44" t="s">
        <v>10</v>
      </c>
      <c r="B165" s="40"/>
      <c r="C165" s="40"/>
      <c r="D165" s="40"/>
      <c r="E165" s="40"/>
      <c r="F165" s="41"/>
      <c r="G165" s="48">
        <f>44650+222808.01+450898.46+486547.77</f>
        <v>1204904.24</v>
      </c>
      <c r="H165" s="55"/>
      <c r="I165" s="48">
        <f>170319.36+463492.36+15800</f>
        <v>649611.72</v>
      </c>
      <c r="K165" s="11"/>
    </row>
    <row r="166" spans="1:11" ht="22.15" hidden="1" customHeight="1" x14ac:dyDescent="0.35">
      <c r="A166" s="44" t="s">
        <v>240</v>
      </c>
      <c r="B166" s="40"/>
      <c r="C166" s="40"/>
      <c r="D166" s="40"/>
      <c r="E166" s="40"/>
      <c r="F166" s="41"/>
      <c r="G166" s="48">
        <v>0</v>
      </c>
      <c r="H166" s="55"/>
      <c r="I166" s="48">
        <v>0</v>
      </c>
      <c r="K166" s="11"/>
    </row>
    <row r="167" spans="1:11" s="32" customFormat="1" ht="22.15" customHeight="1" x14ac:dyDescent="0.35">
      <c r="A167" s="39" t="s">
        <v>107</v>
      </c>
      <c r="B167" s="40"/>
      <c r="C167" s="40"/>
      <c r="D167" s="40"/>
      <c r="E167" s="40"/>
      <c r="F167" s="41"/>
      <c r="G167" s="43">
        <f>SUM(G162:G166)</f>
        <v>2568907.9000000004</v>
      </c>
      <c r="H167" s="54"/>
      <c r="I167" s="43">
        <f>SUM(I162:I166)</f>
        <v>2626417.35</v>
      </c>
      <c r="K167" s="12"/>
    </row>
    <row r="168" spans="1:11" ht="22.15" customHeight="1" x14ac:dyDescent="0.35">
      <c r="A168" s="44" t="s">
        <v>96</v>
      </c>
      <c r="B168" s="49"/>
      <c r="C168" s="49"/>
      <c r="D168" s="49"/>
      <c r="E168" s="49"/>
      <c r="F168" s="50"/>
      <c r="G168" s="56">
        <v>-222808.01</v>
      </c>
      <c r="H168" s="55"/>
      <c r="I168" s="56">
        <v>-170319.35999999999</v>
      </c>
      <c r="J168" s="10"/>
      <c r="K168" s="11"/>
    </row>
    <row r="169" spans="1:11" s="32" customFormat="1" ht="22.15" customHeight="1" x14ac:dyDescent="0.35">
      <c r="A169" s="39" t="s">
        <v>108</v>
      </c>
      <c r="B169" s="40"/>
      <c r="C169" s="40"/>
      <c r="D169" s="40"/>
      <c r="E169" s="40"/>
      <c r="F169" s="41"/>
      <c r="G169" s="43">
        <f>SUM(G167:G168)</f>
        <v>2346099.8900000006</v>
      </c>
      <c r="H169" s="54"/>
      <c r="I169" s="43">
        <f>SUM(I167:I168)</f>
        <v>2456097.9900000002</v>
      </c>
      <c r="K169" s="12"/>
    </row>
    <row r="170" spans="1:11" ht="22.15" customHeight="1" x14ac:dyDescent="0.35"/>
    <row r="171" spans="1:11" ht="22.15" customHeight="1" x14ac:dyDescent="0.35"/>
    <row r="172" spans="1:11" ht="22.15" customHeight="1" x14ac:dyDescent="0.35"/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>
      <c r="A176" s="57" t="s">
        <v>11</v>
      </c>
      <c r="B176" s="46" t="s">
        <v>12</v>
      </c>
      <c r="C176" s="38"/>
      <c r="D176" s="38"/>
      <c r="E176" s="38"/>
      <c r="F176" s="38"/>
      <c r="G176" s="53"/>
      <c r="H176" s="53"/>
      <c r="I176" s="53"/>
    </row>
    <row r="177" spans="1:12" ht="22.15" customHeight="1" x14ac:dyDescent="0.35">
      <c r="A177" s="57"/>
      <c r="B177" s="46"/>
      <c r="C177" s="38"/>
      <c r="D177" s="38"/>
      <c r="E177" s="38"/>
      <c r="F177" s="38"/>
      <c r="G177" s="53"/>
      <c r="H177" s="53"/>
      <c r="I177" s="53"/>
    </row>
    <row r="178" spans="1:12" ht="22.15" customHeight="1" x14ac:dyDescent="0.35">
      <c r="A178" s="51" t="s">
        <v>342</v>
      </c>
      <c r="B178" s="51"/>
      <c r="C178" s="51"/>
      <c r="D178" s="51"/>
      <c r="E178" s="51"/>
      <c r="F178" s="51"/>
      <c r="G178" s="58"/>
      <c r="H178" s="58"/>
      <c r="I178" s="58"/>
      <c r="J178" s="51"/>
    </row>
    <row r="179" spans="1:12" ht="22.15" customHeight="1" x14ac:dyDescent="0.35"/>
    <row r="180" spans="1:12" s="32" customFormat="1" ht="22.15" customHeight="1" x14ac:dyDescent="0.35">
      <c r="A180" s="39" t="s">
        <v>0</v>
      </c>
      <c r="B180" s="40"/>
      <c r="C180" s="40"/>
      <c r="D180" s="40"/>
      <c r="E180" s="40"/>
      <c r="F180" s="41"/>
      <c r="G180" s="42">
        <v>2024</v>
      </c>
      <c r="H180" s="54"/>
      <c r="I180" s="42">
        <v>2023</v>
      </c>
      <c r="K180" s="12"/>
    </row>
    <row r="181" spans="1:12" ht="22.15" customHeight="1" x14ac:dyDescent="0.35">
      <c r="A181" s="44" t="s">
        <v>13</v>
      </c>
      <c r="B181" s="40"/>
      <c r="C181" s="40"/>
      <c r="D181" s="40"/>
      <c r="E181" s="40"/>
      <c r="F181" s="41"/>
      <c r="G181" s="48">
        <v>2535354.81</v>
      </c>
      <c r="H181" s="55"/>
      <c r="I181" s="48">
        <v>3341384.09</v>
      </c>
      <c r="K181" s="11"/>
    </row>
    <row r="182" spans="1:12" s="32" customFormat="1" ht="22.15" customHeight="1" x14ac:dyDescent="0.35">
      <c r="A182" s="39" t="s">
        <v>97</v>
      </c>
      <c r="B182" s="40"/>
      <c r="C182" s="40"/>
      <c r="D182" s="40"/>
      <c r="E182" s="40"/>
      <c r="F182" s="41"/>
      <c r="G182" s="43">
        <f>SUM(G181:G181)</f>
        <v>2535354.81</v>
      </c>
      <c r="H182" s="54"/>
      <c r="I182" s="43">
        <f>SUM(I181:I181)</f>
        <v>3341384.09</v>
      </c>
      <c r="J182" s="15"/>
      <c r="K182" s="12"/>
    </row>
    <row r="183" spans="1:12" ht="22.15" customHeight="1" x14ac:dyDescent="0.35"/>
    <row r="184" spans="1:12" ht="22.15" customHeight="1" x14ac:dyDescent="0.35"/>
    <row r="185" spans="1:12" ht="22.15" customHeight="1" x14ac:dyDescent="0.35"/>
    <row r="186" spans="1:12" ht="22.15" customHeight="1" x14ac:dyDescent="0.35">
      <c r="A186" s="32" t="s">
        <v>14</v>
      </c>
      <c r="B186" s="32" t="s">
        <v>15</v>
      </c>
      <c r="C186" s="38"/>
      <c r="D186" s="38"/>
      <c r="E186" s="38"/>
    </row>
    <row r="187" spans="1:12" ht="22.15" customHeight="1" x14ac:dyDescent="0.35"/>
    <row r="188" spans="1:12" ht="22.15" customHeight="1" x14ac:dyDescent="0.35">
      <c r="A188" s="51" t="s">
        <v>343</v>
      </c>
      <c r="B188" s="51"/>
      <c r="C188" s="51"/>
      <c r="D188" s="51"/>
      <c r="E188" s="51"/>
    </row>
    <row r="189" spans="1:12" ht="22.15" customHeight="1" x14ac:dyDescent="0.35"/>
    <row r="190" spans="1:12" s="32" customFormat="1" ht="22.15" customHeight="1" x14ac:dyDescent="0.35">
      <c r="A190" s="39" t="s">
        <v>0</v>
      </c>
      <c r="B190" s="40"/>
      <c r="C190" s="40"/>
      <c r="D190" s="40"/>
      <c r="E190" s="40"/>
      <c r="F190" s="41"/>
      <c r="G190" s="59">
        <v>2024</v>
      </c>
      <c r="H190" s="54"/>
      <c r="I190" s="59">
        <v>2023</v>
      </c>
      <c r="K190" s="12"/>
    </row>
    <row r="191" spans="1:12" s="32" customFormat="1" ht="22.15" customHeight="1" x14ac:dyDescent="0.35">
      <c r="A191" s="44" t="s">
        <v>24</v>
      </c>
      <c r="B191" s="40"/>
      <c r="C191" s="40"/>
      <c r="D191" s="40"/>
      <c r="E191" s="60"/>
      <c r="F191" s="41"/>
      <c r="G191" s="48">
        <v>11832</v>
      </c>
      <c r="H191" s="55"/>
      <c r="I191" s="48">
        <v>5484.48</v>
      </c>
      <c r="L191" s="24"/>
    </row>
    <row r="192" spans="1:12" ht="22.15" customHeight="1" x14ac:dyDescent="0.35">
      <c r="A192" s="44" t="s">
        <v>25</v>
      </c>
      <c r="B192" s="40"/>
      <c r="C192" s="40"/>
      <c r="D192" s="40"/>
      <c r="E192" s="40"/>
      <c r="F192" s="41"/>
      <c r="G192" s="48">
        <v>326795.32</v>
      </c>
      <c r="H192" s="55"/>
      <c r="I192" s="48">
        <v>273850.77</v>
      </c>
    </row>
    <row r="193" spans="1:11" ht="22.15" customHeight="1" x14ac:dyDescent="0.35">
      <c r="A193" s="44" t="s">
        <v>113</v>
      </c>
      <c r="B193" s="40"/>
      <c r="C193" s="40"/>
      <c r="D193" s="40"/>
      <c r="E193" s="40"/>
      <c r="F193" s="41"/>
      <c r="G193" s="48">
        <v>2706.7</v>
      </c>
      <c r="H193" s="55"/>
      <c r="I193" s="48">
        <v>1353.37</v>
      </c>
    </row>
    <row r="194" spans="1:11" ht="22.15" customHeight="1" x14ac:dyDescent="0.35">
      <c r="A194" s="44" t="s">
        <v>121</v>
      </c>
      <c r="B194" s="40"/>
      <c r="C194" s="40"/>
      <c r="D194" s="40"/>
      <c r="E194" s="40"/>
      <c r="F194" s="41"/>
      <c r="G194" s="48">
        <f>26389.5+1817560.96</f>
        <v>1843950.46</v>
      </c>
      <c r="H194" s="55"/>
      <c r="I194" s="48">
        <v>2128351.54</v>
      </c>
    </row>
    <row r="195" spans="1:11" ht="22.15" customHeight="1" x14ac:dyDescent="0.35">
      <c r="A195" s="39" t="s">
        <v>198</v>
      </c>
      <c r="B195" s="40"/>
      <c r="C195" s="40"/>
      <c r="D195" s="40"/>
      <c r="E195" s="60"/>
      <c r="F195" s="61"/>
      <c r="G195" s="43">
        <f>SUM(G191:G194)</f>
        <v>2185284.48</v>
      </c>
      <c r="H195" s="54"/>
      <c r="I195" s="43">
        <f>SUM(I191:I194)</f>
        <v>2409040.16</v>
      </c>
    </row>
    <row r="196" spans="1:11" ht="22.15" customHeight="1" x14ac:dyDescent="0.35">
      <c r="A196" s="46"/>
      <c r="B196" s="46"/>
      <c r="C196" s="46"/>
      <c r="D196" s="46"/>
      <c r="E196" s="46"/>
      <c r="F196" s="46"/>
      <c r="G196" s="54"/>
      <c r="H196" s="54"/>
      <c r="I196" s="54"/>
    </row>
    <row r="197" spans="1:11" ht="22.15" customHeight="1" x14ac:dyDescent="0.35"/>
    <row r="198" spans="1:11" ht="22.15" customHeight="1" x14ac:dyDescent="0.35"/>
    <row r="199" spans="1:11" ht="22.15" customHeight="1" x14ac:dyDescent="0.35">
      <c r="A199" s="32" t="s">
        <v>20</v>
      </c>
      <c r="B199" s="32" t="s">
        <v>21</v>
      </c>
      <c r="C199" s="32"/>
      <c r="D199" s="32"/>
      <c r="E199" s="32"/>
    </row>
    <row r="200" spans="1:11" ht="22.15" customHeight="1" x14ac:dyDescent="0.35">
      <c r="A200" s="32"/>
      <c r="B200" s="32"/>
      <c r="C200" s="32"/>
      <c r="D200" s="32"/>
      <c r="E200" s="32"/>
    </row>
    <row r="201" spans="1:11" ht="22.15" customHeight="1" x14ac:dyDescent="0.35">
      <c r="A201" s="32"/>
      <c r="B201" s="32"/>
      <c r="C201" s="32"/>
      <c r="D201" s="32"/>
      <c r="E201" s="32"/>
      <c r="K201" s="11"/>
    </row>
    <row r="202" spans="1:11" ht="22.15" customHeight="1" x14ac:dyDescent="0.35">
      <c r="A202" s="62" t="s">
        <v>235</v>
      </c>
      <c r="B202" s="62"/>
      <c r="C202" s="62"/>
      <c r="D202" s="62"/>
      <c r="E202" s="62"/>
      <c r="F202" s="63"/>
      <c r="G202" s="64"/>
      <c r="H202" s="64"/>
      <c r="I202" s="64"/>
      <c r="K202" s="24"/>
    </row>
    <row r="203" spans="1:11" s="32" customFormat="1" ht="22.15" customHeight="1" x14ac:dyDescent="0.35">
      <c r="A203" s="63" t="s">
        <v>267</v>
      </c>
      <c r="B203" s="63"/>
      <c r="C203" s="63"/>
      <c r="D203" s="63"/>
      <c r="E203" s="63"/>
      <c r="F203" s="63"/>
      <c r="G203" s="65"/>
      <c r="H203" s="65"/>
      <c r="I203" s="65"/>
      <c r="J203" s="66"/>
      <c r="K203" s="12"/>
    </row>
    <row r="204" spans="1:11" ht="22.15" customHeight="1" x14ac:dyDescent="0.35">
      <c r="A204" s="63" t="s">
        <v>344</v>
      </c>
      <c r="B204" s="63"/>
      <c r="C204" s="63"/>
      <c r="D204" s="63"/>
      <c r="E204" s="63"/>
      <c r="F204" s="63"/>
      <c r="G204" s="65"/>
      <c r="H204" s="65"/>
      <c r="I204" s="65"/>
    </row>
    <row r="205" spans="1:11" ht="22.15" customHeight="1" x14ac:dyDescent="0.35">
      <c r="A205" s="63"/>
      <c r="B205" s="63"/>
      <c r="C205" s="63"/>
      <c r="D205" s="63"/>
      <c r="E205" s="63"/>
      <c r="F205" s="63"/>
      <c r="G205" s="65"/>
      <c r="H205" s="65"/>
      <c r="I205" s="65"/>
      <c r="J205" s="67"/>
    </row>
    <row r="206" spans="1:11" ht="22.15" customHeight="1" x14ac:dyDescent="0.35">
      <c r="A206" s="39" t="s">
        <v>2</v>
      </c>
      <c r="B206" s="40"/>
      <c r="C206" s="40" t="s">
        <v>3</v>
      </c>
      <c r="D206" s="40"/>
      <c r="E206" s="40"/>
      <c r="F206" s="41"/>
      <c r="G206" s="59">
        <v>2024</v>
      </c>
      <c r="H206" s="54"/>
      <c r="I206" s="59">
        <v>2023</v>
      </c>
    </row>
    <row r="207" spans="1:11" ht="22.15" customHeight="1" x14ac:dyDescent="0.35">
      <c r="A207" s="44" t="s">
        <v>213</v>
      </c>
      <c r="B207" s="40"/>
      <c r="C207" s="40"/>
      <c r="D207" s="40"/>
      <c r="E207" s="68"/>
      <c r="F207" s="41"/>
      <c r="G207" s="48">
        <v>6600850.4100000001</v>
      </c>
      <c r="H207" s="55"/>
      <c r="I207" s="48">
        <v>5541897.9199999999</v>
      </c>
    </row>
    <row r="208" spans="1:11" ht="22.15" customHeight="1" x14ac:dyDescent="0.35">
      <c r="A208" s="39" t="s">
        <v>22</v>
      </c>
      <c r="B208" s="40"/>
      <c r="C208" s="40"/>
      <c r="D208" s="40"/>
      <c r="E208" s="40"/>
      <c r="F208" s="41"/>
      <c r="G208" s="43">
        <f>+G207</f>
        <v>6600850.4100000001</v>
      </c>
      <c r="H208" s="54"/>
      <c r="I208" s="43">
        <f>+I207</f>
        <v>5541897.9199999999</v>
      </c>
    </row>
    <row r="209" spans="1:9" ht="22.15" customHeight="1" x14ac:dyDescent="0.35"/>
    <row r="210" spans="1:9" ht="22.15" customHeight="1" x14ac:dyDescent="0.35"/>
    <row r="211" spans="1:9" ht="22.15" customHeight="1" x14ac:dyDescent="0.35"/>
    <row r="212" spans="1:9" ht="22.15" customHeight="1" x14ac:dyDescent="0.35">
      <c r="G212" s="69"/>
      <c r="H212" s="70"/>
      <c r="I212" s="69"/>
    </row>
    <row r="213" spans="1:9" ht="22.15" customHeight="1" x14ac:dyDescent="0.35">
      <c r="A213" s="38"/>
      <c r="B213" s="38"/>
      <c r="C213" s="38"/>
      <c r="D213" s="38"/>
      <c r="E213" s="38"/>
      <c r="F213" s="38"/>
      <c r="G213" s="33"/>
      <c r="H213" s="33"/>
      <c r="I213" s="33"/>
    </row>
    <row r="214" spans="1:9" ht="22.15" customHeight="1" x14ac:dyDescent="0.35"/>
    <row r="215" spans="1:9" ht="22.15" customHeight="1" x14ac:dyDescent="0.35">
      <c r="A215" s="32"/>
      <c r="B215" s="32"/>
      <c r="C215" s="32"/>
      <c r="D215" s="32"/>
      <c r="E215" s="32"/>
      <c r="F215" s="32"/>
      <c r="G215" s="33"/>
      <c r="H215" s="33"/>
      <c r="I215" s="33"/>
    </row>
    <row r="216" spans="1:9" ht="22.15" customHeight="1" x14ac:dyDescent="0.35"/>
    <row r="217" spans="1:9" ht="22.15" customHeight="1" x14ac:dyDescent="0.35"/>
    <row r="218" spans="1:9" ht="22.15" customHeight="1" x14ac:dyDescent="0.35"/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s="32" customFormat="1" ht="22.15" customHeight="1" x14ac:dyDescent="0.35">
      <c r="A228" s="32" t="s">
        <v>23</v>
      </c>
      <c r="B228" s="32" t="s">
        <v>26</v>
      </c>
      <c r="F228" s="57"/>
      <c r="G228" s="25"/>
      <c r="H228" s="25"/>
      <c r="I228" s="25"/>
      <c r="K228" s="15"/>
    </row>
    <row r="229" spans="1:11" ht="22.15" customHeight="1" x14ac:dyDescent="0.35"/>
    <row r="230" spans="1:11" ht="22.15" customHeight="1" x14ac:dyDescent="0.35">
      <c r="A230" s="24" t="s">
        <v>345</v>
      </c>
      <c r="G230" s="24"/>
      <c r="H230" s="24"/>
      <c r="I230" s="24"/>
    </row>
    <row r="231" spans="1:11" ht="22.15" customHeight="1" x14ac:dyDescent="0.35">
      <c r="A231" s="24" t="s">
        <v>346</v>
      </c>
    </row>
    <row r="232" spans="1:11" ht="22.15" customHeight="1" x14ac:dyDescent="0.35">
      <c r="G232" s="24"/>
      <c r="H232" s="24"/>
      <c r="I232" s="24"/>
    </row>
    <row r="233" spans="1:11" ht="22.15" customHeight="1" thickBot="1" x14ac:dyDescent="0.4">
      <c r="G233" s="24"/>
      <c r="H233" s="24"/>
      <c r="I233" s="24"/>
    </row>
    <row r="234" spans="1:11" ht="69" customHeight="1" thickBot="1" x14ac:dyDescent="0.4">
      <c r="A234" s="32"/>
      <c r="B234" s="71">
        <v>2024</v>
      </c>
      <c r="C234" s="72"/>
      <c r="D234" s="73" t="s">
        <v>221</v>
      </c>
      <c r="E234" s="72"/>
      <c r="F234" s="73" t="s">
        <v>222</v>
      </c>
      <c r="G234" s="74" t="s">
        <v>29</v>
      </c>
      <c r="H234" s="33"/>
      <c r="I234" s="33"/>
    </row>
    <row r="235" spans="1:11" ht="22.15" customHeight="1" thickBot="1" x14ac:dyDescent="0.4">
      <c r="B235" s="75" t="s">
        <v>219</v>
      </c>
    </row>
    <row r="236" spans="1:11" ht="22.15" customHeight="1" x14ac:dyDescent="0.35"/>
    <row r="237" spans="1:11" ht="22.15" customHeight="1" x14ac:dyDescent="0.35">
      <c r="B237" s="24" t="s">
        <v>218</v>
      </c>
      <c r="D237" s="10">
        <v>53816858.899999999</v>
      </c>
      <c r="F237" s="10">
        <v>16430763.77</v>
      </c>
      <c r="G237" s="25">
        <f>+D237+F237</f>
        <v>70247622.670000002</v>
      </c>
    </row>
    <row r="238" spans="1:11" ht="22.15" customHeight="1" x14ac:dyDescent="0.35">
      <c r="B238" s="24" t="s">
        <v>223</v>
      </c>
      <c r="D238" s="10">
        <v>1122514.1299999999</v>
      </c>
      <c r="F238" s="10">
        <v>0</v>
      </c>
      <c r="G238" s="25">
        <f>+D238+F238</f>
        <v>1122514.1299999999</v>
      </c>
    </row>
    <row r="239" spans="1:11" ht="22.15" customHeight="1" x14ac:dyDescent="0.35">
      <c r="B239" s="24" t="s">
        <v>31</v>
      </c>
      <c r="D239" s="18">
        <v>0</v>
      </c>
      <c r="E239" s="11"/>
      <c r="F239" s="18">
        <v>0</v>
      </c>
      <c r="G239" s="76">
        <f>+D239+F239</f>
        <v>0</v>
      </c>
    </row>
    <row r="240" spans="1:11" ht="22.15" customHeight="1" x14ac:dyDescent="0.35">
      <c r="B240" s="24" t="s">
        <v>224</v>
      </c>
      <c r="D240" s="77">
        <f>SUM(D237:D239)</f>
        <v>54939373.030000001</v>
      </c>
      <c r="F240" s="77">
        <f>SUM(F237:F239)</f>
        <v>16430763.77</v>
      </c>
      <c r="G240" s="76">
        <f>SUM(G237:G239)</f>
        <v>71370136.799999997</v>
      </c>
      <c r="I240" s="25">
        <f>+G240</f>
        <v>71370136.799999997</v>
      </c>
    </row>
    <row r="241" spans="1:11" ht="22.15" customHeight="1" x14ac:dyDescent="0.35"/>
    <row r="242" spans="1:11" ht="22.15" customHeight="1" x14ac:dyDescent="0.35">
      <c r="B242" s="78" t="s">
        <v>225</v>
      </c>
      <c r="C242" s="78"/>
      <c r="D242" s="78"/>
    </row>
    <row r="243" spans="1:11" s="32" customFormat="1" ht="22.15" customHeight="1" x14ac:dyDescent="0.35">
      <c r="A243" s="24"/>
      <c r="B243" s="24"/>
      <c r="C243" s="24"/>
      <c r="D243" s="24"/>
      <c r="E243" s="24"/>
      <c r="F243" s="24"/>
      <c r="G243" s="25"/>
      <c r="H243" s="25"/>
      <c r="I243" s="25"/>
      <c r="K243" s="15"/>
    </row>
    <row r="244" spans="1:11" ht="22.15" customHeight="1" x14ac:dyDescent="0.35">
      <c r="B244" s="24" t="s">
        <v>218</v>
      </c>
      <c r="D244" s="10">
        <v>-34475543.869999997</v>
      </c>
      <c r="F244" s="10">
        <v>-14228304.09</v>
      </c>
      <c r="G244" s="79">
        <f>+D244+F244</f>
        <v>-48703847.959999993</v>
      </c>
    </row>
    <row r="245" spans="1:11" ht="22.15" customHeight="1" x14ac:dyDescent="0.35">
      <c r="B245" s="24" t="s">
        <v>292</v>
      </c>
      <c r="D245" s="10"/>
      <c r="F245" s="10">
        <v>0</v>
      </c>
      <c r="G245" s="10">
        <f>+D245</f>
        <v>0</v>
      </c>
    </row>
    <row r="246" spans="1:11" ht="22.15" customHeight="1" x14ac:dyDescent="0.35">
      <c r="B246" s="24" t="s">
        <v>226</v>
      </c>
      <c r="D246" s="10">
        <f>-5875950.12-755127.24</f>
        <v>-6631077.3600000003</v>
      </c>
      <c r="F246" s="10">
        <v>755127.24</v>
      </c>
      <c r="G246" s="10">
        <f>+D246+F246</f>
        <v>-5875950.1200000001</v>
      </c>
    </row>
    <row r="247" spans="1:11" ht="22.15" customHeight="1" x14ac:dyDescent="0.35">
      <c r="B247" s="24" t="s">
        <v>31</v>
      </c>
      <c r="D247" s="10"/>
      <c r="F247" s="10"/>
      <c r="G247" s="10">
        <f>+D247+F247</f>
        <v>0</v>
      </c>
    </row>
    <row r="248" spans="1:11" ht="22.15" customHeight="1" x14ac:dyDescent="0.35">
      <c r="B248" s="24" t="s">
        <v>224</v>
      </c>
      <c r="D248" s="18">
        <f>SUM(D244:D247)</f>
        <v>-41106621.229999997</v>
      </c>
      <c r="F248" s="18">
        <f>SUM(F244:F247)</f>
        <v>-13473176.85</v>
      </c>
      <c r="G248" s="18">
        <f>SUM(D248:F248)</f>
        <v>-54579798.079999998</v>
      </c>
    </row>
    <row r="249" spans="1:11" ht="22.15" customHeight="1" thickBot="1" x14ac:dyDescent="0.4">
      <c r="A249" s="32"/>
      <c r="B249" s="32" t="s">
        <v>220</v>
      </c>
      <c r="C249" s="32"/>
      <c r="D249" s="19">
        <f>+D240+D248</f>
        <v>13832751.800000004</v>
      </c>
      <c r="E249" s="54"/>
      <c r="F249" s="19">
        <f>+F240+F248</f>
        <v>2957586.92</v>
      </c>
      <c r="G249" s="19">
        <f>+G240+G248-0.12</f>
        <v>16790338.599999998</v>
      </c>
      <c r="H249" s="33"/>
      <c r="I249" s="33">
        <f>+G249</f>
        <v>16790338.599999998</v>
      </c>
    </row>
    <row r="250" spans="1:11" ht="22.15" customHeight="1" thickTop="1" x14ac:dyDescent="0.35">
      <c r="A250" s="32"/>
      <c r="B250" s="32"/>
      <c r="C250" s="32"/>
      <c r="D250" s="21"/>
      <c r="E250" s="54"/>
      <c r="F250" s="21"/>
      <c r="G250" s="21"/>
      <c r="H250" s="33"/>
      <c r="I250" s="33"/>
    </row>
    <row r="251" spans="1:11" ht="22.15" customHeight="1" thickBot="1" x14ac:dyDescent="0.4"/>
    <row r="252" spans="1:11" ht="64.900000000000006" customHeight="1" thickBot="1" x14ac:dyDescent="0.4">
      <c r="A252" s="32"/>
      <c r="B252" s="71">
        <v>2023</v>
      </c>
      <c r="C252" s="72"/>
      <c r="D252" s="73" t="s">
        <v>221</v>
      </c>
      <c r="E252" s="72"/>
      <c r="F252" s="73" t="s">
        <v>222</v>
      </c>
      <c r="G252" s="74" t="s">
        <v>29</v>
      </c>
      <c r="H252" s="33"/>
      <c r="I252" s="33"/>
    </row>
    <row r="253" spans="1:11" ht="27.6" customHeight="1" thickBot="1" x14ac:dyDescent="0.4">
      <c r="B253" s="75" t="s">
        <v>219</v>
      </c>
    </row>
    <row r="254" spans="1:11" ht="22.15" customHeight="1" x14ac:dyDescent="0.35">
      <c r="B254" s="24" t="s">
        <v>218</v>
      </c>
      <c r="D254" s="10">
        <v>55191363.439999998</v>
      </c>
      <c r="F254" s="10">
        <v>17210592.43</v>
      </c>
      <c r="G254" s="10">
        <f>+D254+F254</f>
        <v>72401955.870000005</v>
      </c>
    </row>
    <row r="255" spans="1:11" ht="22.15" customHeight="1" x14ac:dyDescent="0.35">
      <c r="B255" s="24" t="s">
        <v>223</v>
      </c>
      <c r="D255" s="10">
        <v>4478932</v>
      </c>
      <c r="F255" s="10">
        <v>0</v>
      </c>
      <c r="G255" s="10">
        <f>+D255+F255</f>
        <v>4478932</v>
      </c>
    </row>
    <row r="256" spans="1:11" ht="22.15" customHeight="1" x14ac:dyDescent="0.35">
      <c r="B256" s="24" t="s">
        <v>31</v>
      </c>
      <c r="D256" s="17">
        <v>-5853436.54</v>
      </c>
      <c r="E256" s="11"/>
      <c r="F256" s="17">
        <v>-779828.66</v>
      </c>
      <c r="G256" s="17">
        <f>+D256+F256</f>
        <v>-6633265.2000000002</v>
      </c>
    </row>
    <row r="257" spans="1:11" ht="22.15" customHeight="1" x14ac:dyDescent="0.35">
      <c r="B257" s="24" t="s">
        <v>224</v>
      </c>
      <c r="D257" s="77">
        <f>SUM(D254:D256)</f>
        <v>53816858.899999999</v>
      </c>
      <c r="F257" s="77">
        <f>SUM(F254:F256)</f>
        <v>16430763.77</v>
      </c>
      <c r="G257" s="77">
        <f>SUM(G254:G256)</f>
        <v>70247622.670000002</v>
      </c>
    </row>
    <row r="258" spans="1:11" ht="22.15" customHeight="1" x14ac:dyDescent="0.35"/>
    <row r="259" spans="1:11" ht="22.15" customHeight="1" x14ac:dyDescent="0.35">
      <c r="B259" s="78" t="s">
        <v>225</v>
      </c>
      <c r="C259" s="78"/>
      <c r="D259" s="78"/>
    </row>
    <row r="260" spans="1:11" ht="22.15" customHeight="1" x14ac:dyDescent="0.35">
      <c r="B260" s="24" t="s">
        <v>218</v>
      </c>
      <c r="D260" s="10">
        <v>-34549676.420000002</v>
      </c>
      <c r="F260" s="10">
        <v>-14253004.51</v>
      </c>
      <c r="G260" s="22">
        <f>+D260+F260</f>
        <v>-48802680.93</v>
      </c>
    </row>
    <row r="261" spans="1:11" ht="22.15" customHeight="1" x14ac:dyDescent="0.35">
      <c r="B261" s="24" t="s">
        <v>292</v>
      </c>
      <c r="D261" s="10">
        <v>-712.87</v>
      </c>
      <c r="F261" s="10">
        <v>0</v>
      </c>
      <c r="G261" s="22">
        <f>+D261+F261</f>
        <v>-712.87</v>
      </c>
    </row>
    <row r="262" spans="1:11" ht="22.15" customHeight="1" x14ac:dyDescent="0.35">
      <c r="B262" s="24" t="s">
        <v>226</v>
      </c>
      <c r="D262" s="10">
        <v>-5735068.8700000001</v>
      </c>
      <c r="F262" s="10">
        <v>-755127.24</v>
      </c>
      <c r="G262" s="22">
        <f>+D262+F262</f>
        <v>-6490196.1100000003</v>
      </c>
    </row>
    <row r="263" spans="1:11" ht="22.15" customHeight="1" x14ac:dyDescent="0.35">
      <c r="B263" s="24" t="s">
        <v>31</v>
      </c>
      <c r="D263" s="18">
        <v>5809914.29</v>
      </c>
      <c r="F263" s="18">
        <v>779827.66</v>
      </c>
      <c r="G263" s="18">
        <f>+D263+F263</f>
        <v>6589741.9500000002</v>
      </c>
    </row>
    <row r="264" spans="1:11" ht="22.15" customHeight="1" x14ac:dyDescent="0.35">
      <c r="B264" s="24" t="s">
        <v>224</v>
      </c>
      <c r="D264" s="77">
        <f>SUM(D260:D263)</f>
        <v>-34475543.869999997</v>
      </c>
      <c r="F264" s="77">
        <f>SUM(F260:F263)</f>
        <v>-14228304.09</v>
      </c>
      <c r="G264" s="20">
        <f>SUM(D264:F264)</f>
        <v>-48703847.959999993</v>
      </c>
    </row>
    <row r="265" spans="1:11" ht="22.15" customHeight="1" thickBot="1" x14ac:dyDescent="0.4">
      <c r="A265" s="32"/>
      <c r="B265" s="32" t="s">
        <v>220</v>
      </c>
      <c r="C265" s="32"/>
      <c r="D265" s="19">
        <f>+D257+D264</f>
        <v>19341315.030000001</v>
      </c>
      <c r="E265" s="21"/>
      <c r="F265" s="19">
        <f t="shared" ref="F265" si="0">+F257+F264</f>
        <v>2202459.6799999997</v>
      </c>
      <c r="G265" s="19">
        <f>+D265+F265</f>
        <v>21543774.710000001</v>
      </c>
      <c r="H265" s="33"/>
      <c r="I265" s="33"/>
    </row>
    <row r="266" spans="1:11" ht="22.15" customHeight="1" thickTop="1" x14ac:dyDescent="0.35"/>
    <row r="267" spans="1:11" ht="22.15" customHeight="1" x14ac:dyDescent="0.35">
      <c r="A267" s="32"/>
    </row>
    <row r="268" spans="1:11" ht="22.15" customHeight="1" x14ac:dyDescent="0.35">
      <c r="A268" s="32"/>
      <c r="F268" s="24" t="s">
        <v>296</v>
      </c>
    </row>
    <row r="269" spans="1:11" ht="22.15" customHeight="1" x14ac:dyDescent="0.35">
      <c r="A269" s="32" t="s">
        <v>38</v>
      </c>
      <c r="B269" s="32" t="s">
        <v>40</v>
      </c>
      <c r="C269" s="32"/>
      <c r="K269" s="11"/>
    </row>
    <row r="270" spans="1:11" s="32" customFormat="1" ht="22.15" customHeight="1" x14ac:dyDescent="0.35">
      <c r="A270" s="24" t="s">
        <v>347</v>
      </c>
      <c r="B270" s="24"/>
      <c r="C270" s="24"/>
      <c r="D270" s="24"/>
      <c r="E270" s="24"/>
      <c r="F270" s="24"/>
      <c r="G270" s="25"/>
      <c r="H270" s="25"/>
      <c r="I270" s="25"/>
      <c r="K270" s="12"/>
    </row>
    <row r="271" spans="1:11" s="32" customFormat="1" ht="22.15" customHeight="1" x14ac:dyDescent="0.35">
      <c r="A271" s="51"/>
      <c r="B271" s="51"/>
      <c r="C271" s="51"/>
      <c r="D271" s="51"/>
      <c r="E271" s="51"/>
      <c r="F271" s="51"/>
      <c r="G271" s="58"/>
      <c r="H271" s="58"/>
      <c r="I271" s="58"/>
      <c r="K271" s="12"/>
    </row>
    <row r="272" spans="1:11" ht="22.15" customHeight="1" x14ac:dyDescent="0.35">
      <c r="A272" s="118" t="s">
        <v>4</v>
      </c>
      <c r="B272" s="119"/>
      <c r="C272" s="119"/>
      <c r="D272" s="119"/>
      <c r="E272" s="119"/>
      <c r="F272" s="120"/>
      <c r="G272" s="59">
        <v>2024</v>
      </c>
      <c r="H272" s="54"/>
      <c r="I272" s="59">
        <v>2023</v>
      </c>
      <c r="J272" s="25"/>
    </row>
    <row r="273" spans="1:12" ht="22.15" customHeight="1" x14ac:dyDescent="0.35">
      <c r="A273" s="44" t="s">
        <v>41</v>
      </c>
      <c r="B273" s="40"/>
      <c r="C273" s="40"/>
      <c r="D273" s="40"/>
      <c r="E273" s="40"/>
      <c r="F273" s="41"/>
      <c r="G273" s="48">
        <v>8792058.5700000003</v>
      </c>
      <c r="H273" s="55"/>
      <c r="I273" s="48">
        <v>8792058.5700000003</v>
      </c>
      <c r="K273" s="10">
        <f>+G273+G240</f>
        <v>80162195.370000005</v>
      </c>
    </row>
    <row r="274" spans="1:12" ht="22.15" customHeight="1" x14ac:dyDescent="0.35">
      <c r="A274" s="44" t="s">
        <v>241</v>
      </c>
      <c r="B274" s="40"/>
      <c r="C274" s="40"/>
      <c r="D274" s="40"/>
      <c r="E274" s="40"/>
      <c r="F274" s="41"/>
      <c r="G274" s="48">
        <v>-8792033.5700000003</v>
      </c>
      <c r="H274" s="55"/>
      <c r="I274" s="48">
        <v>-8792033.5700000003</v>
      </c>
    </row>
    <row r="275" spans="1:12" ht="22.15" customHeight="1" x14ac:dyDescent="0.35">
      <c r="A275" s="39" t="s">
        <v>45</v>
      </c>
      <c r="B275" s="40"/>
      <c r="C275" s="40"/>
      <c r="D275" s="40"/>
      <c r="E275" s="40"/>
      <c r="F275" s="41"/>
      <c r="G275" s="43">
        <f>SUM(G273:G274)</f>
        <v>25</v>
      </c>
      <c r="H275" s="54"/>
      <c r="I275" s="43">
        <f>SUM(I273:I274)</f>
        <v>25</v>
      </c>
    </row>
    <row r="276" spans="1:12" ht="22.15" customHeight="1" x14ac:dyDescent="0.35">
      <c r="A276" s="46"/>
      <c r="B276" s="46"/>
      <c r="C276" s="46"/>
      <c r="D276" s="46"/>
      <c r="E276" s="46"/>
      <c r="F276" s="46"/>
      <c r="G276" s="80"/>
      <c r="H276" s="54"/>
      <c r="I276" s="80"/>
    </row>
    <row r="277" spans="1:12" ht="22.15" customHeight="1" x14ac:dyDescent="0.35"/>
    <row r="278" spans="1:12" ht="22.15" customHeight="1" x14ac:dyDescent="0.35"/>
    <row r="279" spans="1:12" ht="22.15" customHeight="1" x14ac:dyDescent="0.35">
      <c r="A279" s="32" t="s">
        <v>39</v>
      </c>
      <c r="B279" s="32" t="s">
        <v>43</v>
      </c>
      <c r="C279" s="32"/>
      <c r="D279" s="32"/>
      <c r="K279" s="11"/>
    </row>
    <row r="280" spans="1:12" ht="22.15" customHeight="1" x14ac:dyDescent="0.35">
      <c r="A280" s="32"/>
      <c r="B280" s="32"/>
      <c r="C280" s="32"/>
      <c r="D280" s="32"/>
      <c r="K280" s="11"/>
    </row>
    <row r="281" spans="1:12" ht="22.15" customHeight="1" x14ac:dyDescent="0.35">
      <c r="A281" s="24" t="s">
        <v>298</v>
      </c>
      <c r="K281" s="11"/>
    </row>
    <row r="282" spans="1:12" ht="22.15" customHeight="1" x14ac:dyDescent="0.35">
      <c r="A282" s="24" t="s">
        <v>348</v>
      </c>
      <c r="B282" s="32"/>
      <c r="C282" s="32"/>
      <c r="D282" s="32"/>
      <c r="K282" s="11"/>
    </row>
    <row r="283" spans="1:12" ht="22.15" customHeight="1" x14ac:dyDescent="0.35">
      <c r="A283" s="32"/>
      <c r="B283" s="32"/>
      <c r="C283" s="32"/>
      <c r="D283" s="32"/>
      <c r="J283" s="67"/>
    </row>
    <row r="284" spans="1:12" ht="22.15" customHeight="1" x14ac:dyDescent="0.35">
      <c r="A284" s="118" t="s">
        <v>4</v>
      </c>
      <c r="B284" s="119"/>
      <c r="C284" s="119"/>
      <c r="D284" s="119"/>
      <c r="E284" s="119"/>
      <c r="F284" s="120"/>
      <c r="G284" s="59">
        <v>2024</v>
      </c>
      <c r="H284" s="54"/>
      <c r="I284" s="59">
        <v>2023</v>
      </c>
    </row>
    <row r="285" spans="1:12" ht="22.15" customHeight="1" x14ac:dyDescent="0.35">
      <c r="A285" s="122" t="s">
        <v>214</v>
      </c>
      <c r="B285" s="123"/>
      <c r="C285" s="123"/>
      <c r="D285" s="123"/>
      <c r="E285" s="123"/>
      <c r="F285" s="124"/>
      <c r="G285" s="48">
        <v>11056943.560000001</v>
      </c>
      <c r="H285" s="55"/>
      <c r="I285" s="48">
        <v>11801881.710000001</v>
      </c>
      <c r="L285" s="25"/>
    </row>
    <row r="286" spans="1:12" ht="22.15" customHeight="1" x14ac:dyDescent="0.35">
      <c r="A286" s="122" t="s">
        <v>44</v>
      </c>
      <c r="B286" s="123"/>
      <c r="C286" s="123"/>
      <c r="D286" s="123"/>
      <c r="E286" s="123"/>
      <c r="F286" s="124"/>
      <c r="G286" s="48">
        <v>2229949.41</v>
      </c>
      <c r="H286" s="55"/>
      <c r="I286" s="48">
        <v>1972832.01</v>
      </c>
    </row>
    <row r="287" spans="1:12" ht="22.15" customHeight="1" x14ac:dyDescent="0.35">
      <c r="A287" s="39" t="s">
        <v>98</v>
      </c>
      <c r="B287" s="81"/>
      <c r="C287" s="82"/>
      <c r="D287" s="82"/>
      <c r="E287" s="82"/>
      <c r="F287" s="82"/>
      <c r="G287" s="43">
        <f>SUM(G285:G286)</f>
        <v>13286892.970000001</v>
      </c>
      <c r="H287" s="54"/>
      <c r="I287" s="43">
        <f>SUM(I285:I286)</f>
        <v>13774713.720000001</v>
      </c>
    </row>
    <row r="288" spans="1:12" ht="22.15" customHeight="1" x14ac:dyDescent="0.35"/>
    <row r="289" spans="1:9" ht="22.15" customHeight="1" x14ac:dyDescent="0.35"/>
    <row r="290" spans="1:9" ht="22.15" customHeight="1" x14ac:dyDescent="0.35">
      <c r="A290" s="32" t="s">
        <v>242</v>
      </c>
      <c r="B290" s="32"/>
      <c r="C290" s="32"/>
      <c r="D290" s="32"/>
      <c r="G290" s="59">
        <v>2024</v>
      </c>
      <c r="H290" s="54"/>
      <c r="I290" s="59">
        <v>2023</v>
      </c>
    </row>
    <row r="291" spans="1:9" ht="22.15" customHeight="1" x14ac:dyDescent="0.35">
      <c r="A291" s="127" t="s">
        <v>244</v>
      </c>
      <c r="B291" s="128"/>
      <c r="C291" s="128"/>
      <c r="D291" s="128"/>
      <c r="E291" s="128"/>
      <c r="F291" s="129"/>
      <c r="G291" s="86">
        <v>72361.5</v>
      </c>
      <c r="I291" s="86">
        <v>63455.25</v>
      </c>
    </row>
    <row r="292" spans="1:9" ht="22.15" customHeight="1" x14ac:dyDescent="0.35">
      <c r="A292" s="127" t="s">
        <v>243</v>
      </c>
      <c r="B292" s="128"/>
      <c r="C292" s="128"/>
      <c r="D292" s="128"/>
      <c r="E292" s="128"/>
      <c r="F292" s="129"/>
      <c r="G292" s="87">
        <v>0</v>
      </c>
      <c r="I292" s="87">
        <v>26689.24</v>
      </c>
    </row>
    <row r="293" spans="1:9" ht="22.15" customHeight="1" x14ac:dyDescent="0.35">
      <c r="A293" s="83" t="s">
        <v>376</v>
      </c>
      <c r="B293" s="84"/>
      <c r="C293" s="84"/>
      <c r="D293" s="84"/>
      <c r="E293" s="84"/>
      <c r="F293" s="85"/>
      <c r="G293" s="87">
        <v>133346</v>
      </c>
      <c r="I293" s="87">
        <v>0</v>
      </c>
    </row>
    <row r="294" spans="1:9" ht="22.15" customHeight="1" x14ac:dyDescent="0.35">
      <c r="A294" s="83" t="s">
        <v>310</v>
      </c>
      <c r="B294" s="84"/>
      <c r="C294" s="84"/>
      <c r="D294" s="84"/>
      <c r="E294" s="84"/>
      <c r="F294" s="85"/>
      <c r="G294" s="86">
        <v>56231.07</v>
      </c>
      <c r="I294" s="86">
        <v>9564.6</v>
      </c>
    </row>
    <row r="295" spans="1:9" ht="22.15" customHeight="1" x14ac:dyDescent="0.35">
      <c r="A295" s="127" t="s">
        <v>245</v>
      </c>
      <c r="B295" s="128"/>
      <c r="C295" s="128"/>
      <c r="D295" s="128"/>
      <c r="E295" s="128"/>
      <c r="F295" s="129"/>
      <c r="G295" s="86">
        <v>3792262.5</v>
      </c>
      <c r="I295" s="86">
        <v>1559350</v>
      </c>
    </row>
    <row r="296" spans="1:9" ht="22.15" customHeight="1" x14ac:dyDescent="0.35">
      <c r="A296" s="83" t="s">
        <v>302</v>
      </c>
      <c r="B296" s="84"/>
      <c r="C296" s="84"/>
      <c r="D296" s="84"/>
      <c r="E296" s="84"/>
      <c r="F296" s="85"/>
      <c r="G296" s="86">
        <v>755</v>
      </c>
      <c r="I296" s="86">
        <v>675</v>
      </c>
    </row>
    <row r="297" spans="1:9" ht="22.15" customHeight="1" x14ac:dyDescent="0.35">
      <c r="A297" s="83" t="s">
        <v>377</v>
      </c>
      <c r="B297" s="84"/>
      <c r="C297" s="84"/>
      <c r="D297" s="84"/>
      <c r="E297" s="84"/>
      <c r="F297" s="85"/>
      <c r="G297" s="86">
        <v>600000</v>
      </c>
      <c r="I297" s="86">
        <v>0</v>
      </c>
    </row>
    <row r="298" spans="1:9" ht="22.15" customHeight="1" x14ac:dyDescent="0.35">
      <c r="A298" s="127" t="s">
        <v>311</v>
      </c>
      <c r="B298" s="128"/>
      <c r="C298" s="128"/>
      <c r="D298" s="128"/>
      <c r="E298" s="128"/>
      <c r="F298" s="129"/>
      <c r="G298" s="86">
        <v>0</v>
      </c>
      <c r="I298" s="86">
        <v>10509</v>
      </c>
    </row>
    <row r="299" spans="1:9" ht="22.15" customHeight="1" x14ac:dyDescent="0.35">
      <c r="A299" s="83" t="s">
        <v>280</v>
      </c>
      <c r="B299" s="84"/>
      <c r="C299" s="84"/>
      <c r="D299" s="84"/>
      <c r="E299" s="84"/>
      <c r="F299" s="85"/>
      <c r="G299" s="86">
        <v>0</v>
      </c>
      <c r="I299" s="86">
        <v>33024.32</v>
      </c>
    </row>
    <row r="300" spans="1:9" ht="22.15" customHeight="1" x14ac:dyDescent="0.35">
      <c r="A300" s="127" t="s">
        <v>246</v>
      </c>
      <c r="B300" s="128"/>
      <c r="C300" s="128"/>
      <c r="D300" s="128"/>
      <c r="E300" s="128"/>
      <c r="F300" s="129"/>
      <c r="G300" s="86">
        <v>0</v>
      </c>
      <c r="I300" s="86">
        <v>1335</v>
      </c>
    </row>
    <row r="301" spans="1:9" ht="22.15" customHeight="1" x14ac:dyDescent="0.35">
      <c r="A301" s="83" t="s">
        <v>312</v>
      </c>
      <c r="B301" s="84"/>
      <c r="C301" s="84"/>
      <c r="D301" s="84"/>
      <c r="E301" s="84"/>
      <c r="F301" s="85"/>
      <c r="G301" s="86">
        <v>0</v>
      </c>
      <c r="I301" s="86">
        <v>132662</v>
      </c>
    </row>
    <row r="302" spans="1:9" ht="22.15" customHeight="1" x14ac:dyDescent="0.35">
      <c r="A302" s="127" t="s">
        <v>247</v>
      </c>
      <c r="B302" s="128"/>
      <c r="C302" s="128"/>
      <c r="D302" s="128"/>
      <c r="E302" s="128"/>
      <c r="F302" s="129"/>
      <c r="G302" s="86">
        <v>0</v>
      </c>
      <c r="I302" s="86">
        <v>21558.7</v>
      </c>
    </row>
    <row r="303" spans="1:9" ht="22.15" customHeight="1" x14ac:dyDescent="0.35">
      <c r="A303" s="83" t="s">
        <v>313</v>
      </c>
      <c r="B303" s="84"/>
      <c r="C303" s="84"/>
      <c r="D303" s="84"/>
      <c r="E303" s="84"/>
      <c r="F303" s="85"/>
      <c r="G303" s="88">
        <v>0</v>
      </c>
      <c r="I303" s="88">
        <v>10774.55</v>
      </c>
    </row>
    <row r="304" spans="1:9" ht="22.15" customHeight="1" x14ac:dyDescent="0.35">
      <c r="A304" s="127" t="s">
        <v>248</v>
      </c>
      <c r="B304" s="128"/>
      <c r="C304" s="128"/>
      <c r="D304" s="128"/>
      <c r="E304" s="128"/>
      <c r="F304" s="129"/>
      <c r="G304" s="88">
        <v>0</v>
      </c>
      <c r="I304" s="88">
        <v>134947.24</v>
      </c>
    </row>
    <row r="305" spans="1:9" ht="22.15" customHeight="1" x14ac:dyDescent="0.35">
      <c r="A305" s="127" t="s">
        <v>249</v>
      </c>
      <c r="B305" s="128"/>
      <c r="C305" s="128"/>
      <c r="D305" s="128"/>
      <c r="E305" s="128"/>
      <c r="F305" s="129"/>
      <c r="G305" s="86">
        <v>254436.44</v>
      </c>
      <c r="I305" s="86">
        <v>0</v>
      </c>
    </row>
    <row r="306" spans="1:9" ht="22.15" customHeight="1" x14ac:dyDescent="0.35">
      <c r="A306" s="83" t="s">
        <v>370</v>
      </c>
      <c r="B306" s="84"/>
      <c r="C306" s="84"/>
      <c r="D306" s="84"/>
      <c r="E306" s="84"/>
      <c r="F306" s="85"/>
      <c r="G306" s="86">
        <v>2064307.72</v>
      </c>
      <c r="I306" s="86">
        <v>0</v>
      </c>
    </row>
    <row r="307" spans="1:9" ht="22.15" customHeight="1" x14ac:dyDescent="0.35">
      <c r="A307" s="83" t="s">
        <v>314</v>
      </c>
      <c r="B307" s="84"/>
      <c r="C307" s="84"/>
      <c r="D307" s="84"/>
      <c r="E307" s="84"/>
      <c r="F307" s="85"/>
      <c r="G307" s="86">
        <v>32657.45</v>
      </c>
      <c r="I307" s="86">
        <v>32657.45</v>
      </c>
    </row>
    <row r="308" spans="1:9" ht="22.15" customHeight="1" x14ac:dyDescent="0.35">
      <c r="A308" s="127" t="s">
        <v>250</v>
      </c>
      <c r="B308" s="128"/>
      <c r="C308" s="128"/>
      <c r="D308" s="128"/>
      <c r="E308" s="128"/>
      <c r="F308" s="129"/>
      <c r="G308" s="86">
        <v>11045.78</v>
      </c>
      <c r="I308" s="86">
        <v>384104</v>
      </c>
    </row>
    <row r="309" spans="1:9" ht="22.15" customHeight="1" x14ac:dyDescent="0.35">
      <c r="A309" s="83" t="s">
        <v>378</v>
      </c>
      <c r="B309" s="84"/>
      <c r="C309" s="84"/>
      <c r="D309" s="84"/>
      <c r="E309" s="84"/>
      <c r="F309" s="85"/>
      <c r="G309" s="86">
        <v>3450</v>
      </c>
      <c r="I309" s="86">
        <v>3277.5</v>
      </c>
    </row>
    <row r="310" spans="1:9" ht="22.15" customHeight="1" x14ac:dyDescent="0.35">
      <c r="A310" s="83" t="s">
        <v>375</v>
      </c>
      <c r="B310" s="84"/>
      <c r="C310" s="84"/>
      <c r="D310" s="84"/>
      <c r="E310" s="84"/>
      <c r="F310" s="85"/>
      <c r="G310" s="86">
        <v>92889.84</v>
      </c>
      <c r="I310" s="86">
        <v>0</v>
      </c>
    </row>
    <row r="311" spans="1:9" ht="22.15" customHeight="1" x14ac:dyDescent="0.35">
      <c r="A311" s="127" t="s">
        <v>251</v>
      </c>
      <c r="B311" s="128"/>
      <c r="C311" s="128"/>
      <c r="D311" s="128"/>
      <c r="E311" s="128"/>
      <c r="F311" s="129"/>
      <c r="G311" s="86">
        <v>312088.53000000003</v>
      </c>
      <c r="I311" s="86">
        <v>313748.78000000003</v>
      </c>
    </row>
    <row r="312" spans="1:9" ht="22.15" customHeight="1" x14ac:dyDescent="0.35">
      <c r="A312" s="83" t="s">
        <v>371</v>
      </c>
      <c r="B312" s="84"/>
      <c r="C312" s="84"/>
      <c r="D312" s="84"/>
      <c r="E312" s="84"/>
      <c r="F312" s="85"/>
      <c r="G312" s="86">
        <v>69671</v>
      </c>
      <c r="I312" s="86">
        <v>0</v>
      </c>
    </row>
    <row r="313" spans="1:9" ht="22.15" customHeight="1" x14ac:dyDescent="0.35">
      <c r="A313" s="83" t="s">
        <v>281</v>
      </c>
      <c r="B313" s="84"/>
      <c r="C313" s="84"/>
      <c r="D313" s="84"/>
      <c r="E313" s="84"/>
      <c r="F313" s="85"/>
      <c r="G313" s="86">
        <v>68060.460000000006</v>
      </c>
      <c r="I313" s="86">
        <v>56990.34</v>
      </c>
    </row>
    <row r="314" spans="1:9" ht="22.15" customHeight="1" x14ac:dyDescent="0.35">
      <c r="A314" s="127" t="s">
        <v>252</v>
      </c>
      <c r="B314" s="128"/>
      <c r="C314" s="128"/>
      <c r="D314" s="128"/>
      <c r="E314" s="128"/>
      <c r="F314" s="129"/>
      <c r="G314" s="86">
        <v>0</v>
      </c>
      <c r="I314" s="86">
        <v>120897.45</v>
      </c>
    </row>
    <row r="315" spans="1:9" ht="22.15" customHeight="1" x14ac:dyDescent="0.35">
      <c r="A315" s="83" t="s">
        <v>366</v>
      </c>
      <c r="B315" s="84"/>
      <c r="C315" s="84"/>
      <c r="D315" s="84"/>
      <c r="E315" s="84"/>
      <c r="F315" s="85"/>
      <c r="G315" s="86">
        <v>404227.7</v>
      </c>
      <c r="I315" s="86">
        <v>0</v>
      </c>
    </row>
    <row r="316" spans="1:9" ht="22.15" customHeight="1" x14ac:dyDescent="0.35">
      <c r="A316" s="83" t="s">
        <v>367</v>
      </c>
      <c r="B316" s="84"/>
      <c r="C316" s="84"/>
      <c r="D316" s="84"/>
      <c r="E316" s="84"/>
      <c r="F316" s="85"/>
      <c r="G316" s="86">
        <v>8206.77</v>
      </c>
      <c r="I316" s="86">
        <v>0</v>
      </c>
    </row>
    <row r="317" spans="1:9" ht="22.15" customHeight="1" x14ac:dyDescent="0.35">
      <c r="A317" s="83" t="s">
        <v>373</v>
      </c>
      <c r="B317" s="84"/>
      <c r="C317" s="84"/>
      <c r="D317" s="84"/>
      <c r="E317" s="84"/>
      <c r="F317" s="85"/>
      <c r="G317" s="86">
        <v>206636.54</v>
      </c>
      <c r="I317" s="86">
        <v>0</v>
      </c>
    </row>
    <row r="318" spans="1:9" ht="22.15" customHeight="1" x14ac:dyDescent="0.35">
      <c r="A318" s="83" t="s">
        <v>315</v>
      </c>
      <c r="B318" s="84"/>
      <c r="C318" s="84"/>
      <c r="D318" s="84"/>
      <c r="E318" s="84"/>
      <c r="F318" s="85"/>
      <c r="G318" s="86">
        <v>91186.44</v>
      </c>
      <c r="I318" s="86">
        <v>273559.32</v>
      </c>
    </row>
    <row r="319" spans="1:9" ht="22.15" customHeight="1" x14ac:dyDescent="0.35">
      <c r="A319" s="83" t="s">
        <v>282</v>
      </c>
      <c r="B319" s="84"/>
      <c r="C319" s="84"/>
      <c r="D319" s="84"/>
      <c r="E319" s="84"/>
      <c r="F319" s="85"/>
      <c r="G319" s="86">
        <v>0</v>
      </c>
      <c r="I319" s="86">
        <v>25000.32</v>
      </c>
    </row>
    <row r="320" spans="1:9" ht="22.15" customHeight="1" x14ac:dyDescent="0.35">
      <c r="A320" s="127" t="s">
        <v>316</v>
      </c>
      <c r="B320" s="128"/>
      <c r="C320" s="128"/>
      <c r="D320" s="128"/>
      <c r="E320" s="128"/>
      <c r="F320" s="129"/>
      <c r="G320" s="86">
        <v>0</v>
      </c>
      <c r="I320" s="86">
        <v>1627094.74</v>
      </c>
    </row>
    <row r="321" spans="1:9" ht="22.15" customHeight="1" x14ac:dyDescent="0.35">
      <c r="A321" s="83" t="s">
        <v>368</v>
      </c>
      <c r="B321" s="84"/>
      <c r="C321" s="84"/>
      <c r="D321" s="84"/>
      <c r="E321" s="84"/>
      <c r="F321" s="85"/>
      <c r="G321" s="86">
        <v>541873.6</v>
      </c>
      <c r="I321" s="86">
        <v>0</v>
      </c>
    </row>
    <row r="322" spans="1:9" ht="22.15" customHeight="1" x14ac:dyDescent="0.35">
      <c r="A322" s="83" t="s">
        <v>317</v>
      </c>
      <c r="B322" s="84"/>
      <c r="C322" s="84"/>
      <c r="D322" s="84"/>
      <c r="E322" s="84"/>
      <c r="F322" s="85"/>
      <c r="G322" s="86">
        <v>0</v>
      </c>
      <c r="I322" s="86">
        <v>380000</v>
      </c>
    </row>
    <row r="323" spans="1:9" ht="22.15" customHeight="1" x14ac:dyDescent="0.35">
      <c r="A323" s="127" t="s">
        <v>253</v>
      </c>
      <c r="B323" s="128"/>
      <c r="C323" s="128"/>
      <c r="D323" s="128"/>
      <c r="E323" s="128"/>
      <c r="F323" s="129"/>
      <c r="G323" s="86">
        <v>325355.21999999997</v>
      </c>
      <c r="I323" s="86">
        <v>187536.29</v>
      </c>
    </row>
    <row r="324" spans="1:9" ht="22.15" customHeight="1" x14ac:dyDescent="0.35">
      <c r="A324" s="83" t="s">
        <v>283</v>
      </c>
      <c r="B324" s="84"/>
      <c r="C324" s="84"/>
      <c r="D324" s="84"/>
      <c r="E324" s="84"/>
      <c r="F324" s="85"/>
      <c r="G324" s="86">
        <v>18421.12</v>
      </c>
      <c r="I324" s="86">
        <v>23747.32</v>
      </c>
    </row>
    <row r="325" spans="1:9" ht="22.15" customHeight="1" x14ac:dyDescent="0.35">
      <c r="A325" s="83" t="s">
        <v>303</v>
      </c>
      <c r="B325" s="84"/>
      <c r="C325" s="84"/>
      <c r="D325" s="84"/>
      <c r="E325" s="84"/>
      <c r="F325" s="85"/>
      <c r="G325" s="86">
        <v>0</v>
      </c>
      <c r="I325" s="86">
        <v>89900.5</v>
      </c>
    </row>
    <row r="326" spans="1:9" ht="22.15" customHeight="1" x14ac:dyDescent="0.35">
      <c r="A326" s="83" t="s">
        <v>318</v>
      </c>
      <c r="B326" s="84"/>
      <c r="C326" s="84"/>
      <c r="D326" s="84"/>
      <c r="E326" s="84"/>
      <c r="F326" s="85"/>
      <c r="G326" s="86">
        <v>0</v>
      </c>
      <c r="I326" s="86">
        <v>48052.74</v>
      </c>
    </row>
    <row r="327" spans="1:9" ht="22.15" customHeight="1" x14ac:dyDescent="0.35">
      <c r="A327" s="83" t="s">
        <v>319</v>
      </c>
      <c r="B327" s="84"/>
      <c r="C327" s="84"/>
      <c r="D327" s="84"/>
      <c r="E327" s="84"/>
      <c r="F327" s="85"/>
      <c r="G327" s="86">
        <v>0</v>
      </c>
      <c r="I327" s="86">
        <v>40293.54</v>
      </c>
    </row>
    <row r="328" spans="1:9" ht="22.15" customHeight="1" x14ac:dyDescent="0.35">
      <c r="A328" s="127" t="s">
        <v>254</v>
      </c>
      <c r="B328" s="128"/>
      <c r="C328" s="128"/>
      <c r="D328" s="128"/>
      <c r="E328" s="128"/>
      <c r="F328" s="129"/>
      <c r="G328" s="86">
        <v>0</v>
      </c>
      <c r="I328" s="86">
        <v>3016015.2</v>
      </c>
    </row>
    <row r="329" spans="1:9" ht="22.15" customHeight="1" x14ac:dyDescent="0.35">
      <c r="A329" s="83" t="s">
        <v>304</v>
      </c>
      <c r="B329" s="84"/>
      <c r="C329" s="84"/>
      <c r="D329" s="84"/>
      <c r="E329" s="84"/>
      <c r="F329" s="85"/>
      <c r="G329" s="86">
        <v>0</v>
      </c>
      <c r="I329" s="86">
        <v>25899.599999999999</v>
      </c>
    </row>
    <row r="330" spans="1:9" ht="22.15" customHeight="1" x14ac:dyDescent="0.35">
      <c r="A330" s="83" t="s">
        <v>320</v>
      </c>
      <c r="B330" s="84"/>
      <c r="C330" s="84"/>
      <c r="D330" s="84"/>
      <c r="E330" s="84"/>
      <c r="F330" s="85"/>
      <c r="G330" s="86">
        <v>6555</v>
      </c>
      <c r="I330" s="86">
        <v>6555</v>
      </c>
    </row>
    <row r="331" spans="1:9" ht="22.15" customHeight="1" x14ac:dyDescent="0.35">
      <c r="A331" s="83" t="s">
        <v>321</v>
      </c>
      <c r="B331" s="84"/>
      <c r="C331" s="84"/>
      <c r="D331" s="84"/>
      <c r="E331" s="84"/>
      <c r="F331" s="85"/>
      <c r="G331" s="86">
        <v>0</v>
      </c>
      <c r="I331" s="86">
        <v>130841.60000000001</v>
      </c>
    </row>
    <row r="332" spans="1:9" ht="22.15" customHeight="1" x14ac:dyDescent="0.35">
      <c r="A332" s="83" t="s">
        <v>374</v>
      </c>
      <c r="B332" s="84"/>
      <c r="C332" s="84"/>
      <c r="D332" s="84"/>
      <c r="E332" s="84"/>
      <c r="F332" s="85"/>
      <c r="G332" s="86">
        <v>273511.65999999997</v>
      </c>
      <c r="I332" s="86">
        <v>0</v>
      </c>
    </row>
    <row r="333" spans="1:9" ht="22.15" customHeight="1" x14ac:dyDescent="0.35">
      <c r="A333" s="83" t="s">
        <v>324</v>
      </c>
      <c r="B333" s="84"/>
      <c r="C333" s="84"/>
      <c r="D333" s="84"/>
      <c r="E333" s="84"/>
      <c r="F333" s="85"/>
      <c r="G333" s="86">
        <v>0</v>
      </c>
      <c r="I333" s="86">
        <v>100000</v>
      </c>
    </row>
    <row r="334" spans="1:9" ht="22.15" customHeight="1" x14ac:dyDescent="0.35">
      <c r="A334" s="83" t="s">
        <v>284</v>
      </c>
      <c r="B334" s="84"/>
      <c r="C334" s="84"/>
      <c r="D334" s="84"/>
      <c r="E334" s="84"/>
      <c r="F334" s="85"/>
      <c r="G334" s="86">
        <v>0</v>
      </c>
      <c r="I334" s="86">
        <v>461997.87</v>
      </c>
    </row>
    <row r="335" spans="1:9" ht="22.15" customHeight="1" x14ac:dyDescent="0.35">
      <c r="A335" s="83" t="s">
        <v>285</v>
      </c>
      <c r="B335" s="84"/>
      <c r="C335" s="84"/>
      <c r="D335" s="84"/>
      <c r="E335" s="84"/>
      <c r="F335" s="85"/>
      <c r="G335" s="86">
        <v>0</v>
      </c>
      <c r="I335" s="86">
        <v>100981.32</v>
      </c>
    </row>
    <row r="336" spans="1:9" ht="22.15" customHeight="1" x14ac:dyDescent="0.35">
      <c r="A336" s="83" t="s">
        <v>372</v>
      </c>
      <c r="B336" s="84"/>
      <c r="C336" s="84"/>
      <c r="D336" s="84"/>
      <c r="E336" s="84"/>
      <c r="F336" s="85"/>
      <c r="G336" s="86">
        <v>37122</v>
      </c>
      <c r="I336" s="86">
        <v>0</v>
      </c>
    </row>
    <row r="337" spans="1:9" ht="22.15" customHeight="1" x14ac:dyDescent="0.35">
      <c r="A337" s="83" t="s">
        <v>286</v>
      </c>
      <c r="B337" s="84"/>
      <c r="C337" s="84"/>
      <c r="D337" s="84"/>
      <c r="E337" s="84"/>
      <c r="F337" s="85"/>
      <c r="G337" s="86">
        <v>0</v>
      </c>
      <c r="I337" s="86">
        <v>54091.42</v>
      </c>
    </row>
    <row r="338" spans="1:9" ht="22.15" customHeight="1" x14ac:dyDescent="0.35">
      <c r="A338" s="83" t="s">
        <v>322</v>
      </c>
      <c r="B338" s="84"/>
      <c r="C338" s="84"/>
      <c r="D338" s="84"/>
      <c r="E338" s="84"/>
      <c r="F338" s="85"/>
      <c r="G338" s="86">
        <v>0</v>
      </c>
      <c r="I338" s="86">
        <v>71037.73</v>
      </c>
    </row>
    <row r="339" spans="1:9" ht="22.15" customHeight="1" x14ac:dyDescent="0.35">
      <c r="A339" s="83" t="s">
        <v>369</v>
      </c>
      <c r="B339" s="84"/>
      <c r="C339" s="84"/>
      <c r="D339" s="84"/>
      <c r="E339" s="84"/>
      <c r="F339" s="85"/>
      <c r="G339" s="86">
        <v>433135.58</v>
      </c>
      <c r="I339" s="86">
        <v>0</v>
      </c>
    </row>
    <row r="340" spans="1:9" ht="22.15" customHeight="1" x14ac:dyDescent="0.35">
      <c r="A340" s="83" t="s">
        <v>323</v>
      </c>
      <c r="B340" s="84"/>
      <c r="C340" s="84"/>
      <c r="D340" s="84"/>
      <c r="E340" s="84"/>
      <c r="F340" s="85"/>
      <c r="G340" s="86">
        <v>124013.67</v>
      </c>
      <c r="I340" s="86">
        <v>372041.01</v>
      </c>
    </row>
    <row r="341" spans="1:9" ht="22.15" customHeight="1" x14ac:dyDescent="0.35">
      <c r="A341" s="83" t="s">
        <v>325</v>
      </c>
      <c r="B341" s="84"/>
      <c r="C341" s="84"/>
      <c r="D341" s="84"/>
      <c r="E341" s="84"/>
      <c r="F341" s="85"/>
      <c r="G341" s="86">
        <v>0</v>
      </c>
      <c r="I341" s="86">
        <v>178185.60000000001</v>
      </c>
    </row>
    <row r="342" spans="1:9" ht="22.15" customHeight="1" x14ac:dyDescent="0.35">
      <c r="A342" s="83" t="s">
        <v>305</v>
      </c>
      <c r="B342" s="84"/>
      <c r="C342" s="84"/>
      <c r="D342" s="84"/>
      <c r="E342" s="84"/>
      <c r="F342" s="85"/>
      <c r="G342" s="86">
        <v>67594.789999999994</v>
      </c>
      <c r="I342" s="86">
        <v>0</v>
      </c>
    </row>
    <row r="343" spans="1:9" ht="22.15" customHeight="1" x14ac:dyDescent="0.35">
      <c r="A343" s="127" t="s">
        <v>255</v>
      </c>
      <c r="B343" s="128"/>
      <c r="C343" s="128"/>
      <c r="D343" s="128"/>
      <c r="E343" s="128"/>
      <c r="F343" s="129"/>
      <c r="G343" s="89">
        <v>0</v>
      </c>
      <c r="I343" s="89">
        <v>39400.300000000003</v>
      </c>
    </row>
    <row r="344" spans="1:9" ht="22.15" customHeight="1" x14ac:dyDescent="0.35">
      <c r="A344" s="83" t="s">
        <v>326</v>
      </c>
      <c r="B344" s="84"/>
      <c r="C344" s="84"/>
      <c r="D344" s="84"/>
      <c r="E344" s="84"/>
      <c r="F344" s="85"/>
      <c r="G344" s="86">
        <v>0</v>
      </c>
      <c r="I344" s="86">
        <v>346361.82</v>
      </c>
    </row>
    <row r="345" spans="1:9" ht="22.15" customHeight="1" x14ac:dyDescent="0.35">
      <c r="A345" s="127" t="s">
        <v>306</v>
      </c>
      <c r="B345" s="128"/>
      <c r="C345" s="128"/>
      <c r="D345" s="128"/>
      <c r="E345" s="128"/>
      <c r="F345" s="129"/>
      <c r="G345" s="86">
        <v>0</v>
      </c>
      <c r="I345" s="86">
        <v>37660</v>
      </c>
    </row>
    <row r="346" spans="1:9" ht="22.15" customHeight="1" x14ac:dyDescent="0.35">
      <c r="A346" s="127" t="s">
        <v>256</v>
      </c>
      <c r="B346" s="128"/>
      <c r="C346" s="128"/>
      <c r="D346" s="128"/>
      <c r="E346" s="128"/>
      <c r="F346" s="129"/>
      <c r="G346" s="86">
        <v>274380.15999999997</v>
      </c>
      <c r="I346" s="86">
        <v>364602.6</v>
      </c>
    </row>
    <row r="347" spans="1:9" ht="22.15" customHeight="1" x14ac:dyDescent="0.35">
      <c r="A347" s="83" t="s">
        <v>287</v>
      </c>
      <c r="B347" s="84"/>
      <c r="C347" s="84"/>
      <c r="D347" s="84"/>
      <c r="E347" s="84"/>
      <c r="F347" s="85"/>
      <c r="G347" s="86">
        <v>5053.93</v>
      </c>
      <c r="I347" s="86">
        <v>129120.92</v>
      </c>
    </row>
    <row r="348" spans="1:9" ht="22.15" customHeight="1" x14ac:dyDescent="0.35">
      <c r="A348" s="83" t="s">
        <v>327</v>
      </c>
      <c r="B348" s="84"/>
      <c r="C348" s="84"/>
      <c r="D348" s="84"/>
      <c r="E348" s="84"/>
      <c r="F348" s="85"/>
      <c r="G348" s="86">
        <v>0</v>
      </c>
      <c r="I348" s="86">
        <v>10170</v>
      </c>
    </row>
    <row r="349" spans="1:9" ht="22.15" customHeight="1" x14ac:dyDescent="0.35">
      <c r="A349" s="83" t="s">
        <v>328</v>
      </c>
      <c r="B349" s="84"/>
      <c r="C349" s="84"/>
      <c r="D349" s="84"/>
      <c r="E349" s="84"/>
      <c r="F349" s="85"/>
      <c r="G349" s="86">
        <v>141961.9</v>
      </c>
      <c r="I349" s="86">
        <v>54240</v>
      </c>
    </row>
    <row r="350" spans="1:9" ht="22.15" customHeight="1" x14ac:dyDescent="0.35">
      <c r="A350" s="127" t="s">
        <v>257</v>
      </c>
      <c r="B350" s="128"/>
      <c r="C350" s="128"/>
      <c r="D350" s="128"/>
      <c r="E350" s="128"/>
      <c r="F350" s="129"/>
      <c r="G350" s="86">
        <v>443780.51</v>
      </c>
      <c r="I350" s="86">
        <v>168962.9</v>
      </c>
    </row>
    <row r="351" spans="1:9" ht="22.15" customHeight="1" x14ac:dyDescent="0.35">
      <c r="A351" s="83" t="s">
        <v>288</v>
      </c>
      <c r="B351" s="84"/>
      <c r="C351" s="84"/>
      <c r="D351" s="84"/>
      <c r="E351" s="84"/>
      <c r="F351" s="85"/>
      <c r="G351" s="86">
        <v>0</v>
      </c>
      <c r="I351" s="86">
        <v>105338.98</v>
      </c>
    </row>
    <row r="352" spans="1:9" ht="22.15" customHeight="1" x14ac:dyDescent="0.35">
      <c r="A352" s="127" t="s">
        <v>258</v>
      </c>
      <c r="B352" s="128"/>
      <c r="C352" s="128"/>
      <c r="D352" s="128"/>
      <c r="E352" s="128"/>
      <c r="F352" s="129"/>
      <c r="G352" s="86">
        <v>90363.68</v>
      </c>
      <c r="I352" s="86">
        <v>86888.16</v>
      </c>
    </row>
    <row r="353" spans="1:11" ht="22.15" customHeight="1" x14ac:dyDescent="0.35">
      <c r="A353" s="127" t="s">
        <v>329</v>
      </c>
      <c r="B353" s="128"/>
      <c r="C353" s="128"/>
      <c r="D353" s="128"/>
      <c r="E353" s="128"/>
      <c r="F353" s="129"/>
      <c r="G353" s="86">
        <v>0</v>
      </c>
      <c r="H353" s="33"/>
      <c r="I353" s="86">
        <v>330084.49</v>
      </c>
    </row>
    <row r="354" spans="1:11" ht="22.15" customHeight="1" x14ac:dyDescent="0.35">
      <c r="A354" s="90" t="s">
        <v>98</v>
      </c>
      <c r="B354" s="90"/>
      <c r="C354" s="90"/>
      <c r="D354" s="90"/>
      <c r="E354" s="125"/>
      <c r="F354" s="126"/>
      <c r="G354" s="91">
        <f>SUM(G291:G353)</f>
        <v>11056943.560000001</v>
      </c>
      <c r="I354" s="92">
        <f>SUM(I291:I353)</f>
        <v>11801881.710000001</v>
      </c>
    </row>
    <row r="355" spans="1:11" ht="22.15" customHeight="1" x14ac:dyDescent="0.35">
      <c r="K355" s="11"/>
    </row>
    <row r="356" spans="1:11" ht="22.15" customHeight="1" x14ac:dyDescent="0.35">
      <c r="K356" s="11"/>
    </row>
    <row r="357" spans="1:11" ht="22.15" customHeight="1" x14ac:dyDescent="0.35">
      <c r="A357" s="32"/>
      <c r="B357" s="32"/>
      <c r="C357" s="32"/>
      <c r="K357" s="11"/>
    </row>
    <row r="358" spans="1:11" ht="22.15" customHeight="1" x14ac:dyDescent="0.35">
      <c r="A358" s="32" t="s">
        <v>42</v>
      </c>
      <c r="B358" s="32" t="s">
        <v>46</v>
      </c>
      <c r="C358" s="32"/>
      <c r="K358" s="11"/>
    </row>
    <row r="359" spans="1:11" ht="22.15" customHeight="1" x14ac:dyDescent="0.35">
      <c r="A359" s="32"/>
      <c r="B359" s="32"/>
      <c r="C359" s="32"/>
      <c r="K359" s="11"/>
    </row>
    <row r="360" spans="1:11" ht="22.15" customHeight="1" x14ac:dyDescent="0.35">
      <c r="K360" s="11"/>
    </row>
    <row r="361" spans="1:11" ht="22.15" customHeight="1" x14ac:dyDescent="0.35">
      <c r="A361" s="51" t="s">
        <v>349</v>
      </c>
      <c r="B361" s="51"/>
      <c r="C361" s="51"/>
      <c r="D361" s="51"/>
      <c r="E361" s="51"/>
      <c r="F361" s="51"/>
      <c r="G361" s="58"/>
      <c r="H361" s="58"/>
      <c r="I361" s="58"/>
      <c r="K361" s="11"/>
    </row>
    <row r="362" spans="1:11" ht="22.15" customHeight="1" x14ac:dyDescent="0.35">
      <c r="A362" s="51" t="s">
        <v>103</v>
      </c>
      <c r="B362" s="51"/>
      <c r="C362" s="51"/>
      <c r="K362" s="11"/>
    </row>
    <row r="363" spans="1:11" ht="22.15" customHeight="1" x14ac:dyDescent="0.35">
      <c r="A363" s="51"/>
      <c r="B363" s="51"/>
      <c r="C363" s="51"/>
      <c r="K363" s="11"/>
    </row>
    <row r="364" spans="1:11" ht="22.15" customHeight="1" x14ac:dyDescent="0.35">
      <c r="A364" s="118" t="s">
        <v>4</v>
      </c>
      <c r="B364" s="119"/>
      <c r="C364" s="119"/>
      <c r="D364" s="119"/>
      <c r="E364" s="119"/>
      <c r="F364" s="120"/>
      <c r="G364" s="59">
        <v>2024</v>
      </c>
      <c r="H364" s="54"/>
      <c r="I364" s="59">
        <v>2023</v>
      </c>
      <c r="K364" s="11"/>
    </row>
    <row r="365" spans="1:11" ht="22.15" customHeight="1" x14ac:dyDescent="0.35">
      <c r="A365" s="44" t="s">
        <v>47</v>
      </c>
      <c r="B365" s="40"/>
      <c r="C365" s="40"/>
      <c r="D365" s="40"/>
      <c r="E365" s="40"/>
      <c r="F365" s="41"/>
      <c r="G365" s="48">
        <v>155298.82</v>
      </c>
      <c r="H365" s="55"/>
      <c r="I365" s="48">
        <v>133178.09</v>
      </c>
      <c r="K365" s="11"/>
    </row>
    <row r="366" spans="1:11" ht="22.15" customHeight="1" x14ac:dyDescent="0.35">
      <c r="A366" s="44" t="s">
        <v>48</v>
      </c>
      <c r="B366" s="40"/>
      <c r="C366" s="40"/>
      <c r="D366" s="40"/>
      <c r="E366" s="40"/>
      <c r="F366" s="41"/>
      <c r="G366" s="48">
        <v>203774.32</v>
      </c>
      <c r="H366" s="55"/>
      <c r="I366" s="48">
        <v>412523.76</v>
      </c>
      <c r="J366" s="67"/>
    </row>
    <row r="367" spans="1:11" ht="22.15" hidden="1" customHeight="1" x14ac:dyDescent="0.35">
      <c r="A367" s="44" t="s">
        <v>122</v>
      </c>
      <c r="B367" s="40"/>
      <c r="C367" s="40"/>
      <c r="D367" s="40"/>
      <c r="E367" s="40"/>
      <c r="F367" s="41"/>
      <c r="G367" s="48"/>
      <c r="H367" s="55"/>
      <c r="I367" s="48"/>
    </row>
    <row r="368" spans="1:11" ht="22.15" customHeight="1" x14ac:dyDescent="0.35">
      <c r="A368" s="44" t="s">
        <v>110</v>
      </c>
      <c r="B368" s="40"/>
      <c r="C368" s="40"/>
      <c r="D368" s="40"/>
      <c r="E368" s="40"/>
      <c r="F368" s="41"/>
      <c r="G368" s="48">
        <v>1500000</v>
      </c>
      <c r="H368" s="55"/>
      <c r="I368" s="48">
        <v>1504507.42</v>
      </c>
    </row>
    <row r="369" spans="1:11" ht="22.15" customHeight="1" x14ac:dyDescent="0.35">
      <c r="A369" s="39" t="s">
        <v>49</v>
      </c>
      <c r="B369" s="40"/>
      <c r="C369" s="40"/>
      <c r="D369" s="40"/>
      <c r="E369" s="40"/>
      <c r="F369" s="41"/>
      <c r="G369" s="43">
        <f>SUM(G365:G368)</f>
        <v>1859073.1400000001</v>
      </c>
      <c r="H369" s="54"/>
      <c r="I369" s="43">
        <f>SUM(I365:I368)</f>
        <v>2050209.27</v>
      </c>
    </row>
    <row r="370" spans="1:11" ht="22.15" customHeight="1" x14ac:dyDescent="0.35"/>
    <row r="371" spans="1:11" ht="22.15" customHeight="1" x14ac:dyDescent="0.35">
      <c r="K371" s="11"/>
    </row>
    <row r="372" spans="1:11" ht="22.15" customHeight="1" x14ac:dyDescent="0.35">
      <c r="A372" s="32" t="s">
        <v>232</v>
      </c>
      <c r="K372" s="11"/>
    </row>
    <row r="373" spans="1:11" ht="22.15" customHeight="1" x14ac:dyDescent="0.35">
      <c r="A373" s="121"/>
      <c r="B373" s="121"/>
      <c r="C373" s="121"/>
      <c r="D373" s="121"/>
      <c r="E373" s="121"/>
      <c r="F373" s="121"/>
      <c r="G373" s="121"/>
      <c r="H373" s="121"/>
      <c r="I373" s="121"/>
      <c r="K373" s="11"/>
    </row>
    <row r="374" spans="1:11" ht="22.15" customHeight="1" x14ac:dyDescent="0.35">
      <c r="A374" s="24" t="s">
        <v>349</v>
      </c>
      <c r="J374" s="67"/>
    </row>
    <row r="375" spans="1:11" ht="22.15" customHeight="1" x14ac:dyDescent="0.35">
      <c r="A375" s="24" t="s">
        <v>103</v>
      </c>
      <c r="B375" s="38"/>
      <c r="C375" s="38"/>
      <c r="D375" s="78"/>
      <c r="E375" s="78"/>
    </row>
    <row r="376" spans="1:11" ht="22.15" customHeight="1" x14ac:dyDescent="0.35">
      <c r="B376" s="38"/>
      <c r="C376" s="38"/>
      <c r="D376" s="78"/>
      <c r="E376" s="78"/>
    </row>
    <row r="377" spans="1:11" ht="22.15" customHeight="1" x14ac:dyDescent="0.35">
      <c r="A377" s="118" t="s">
        <v>4</v>
      </c>
      <c r="B377" s="119"/>
      <c r="C377" s="119"/>
      <c r="D377" s="119"/>
      <c r="E377" s="119"/>
      <c r="F377" s="120"/>
      <c r="G377" s="59">
        <v>2023</v>
      </c>
      <c r="H377" s="54"/>
      <c r="I377" s="59">
        <v>2023</v>
      </c>
    </row>
    <row r="378" spans="1:11" ht="22.15" hidden="1" customHeight="1" x14ac:dyDescent="0.35">
      <c r="A378" s="44" t="s">
        <v>237</v>
      </c>
      <c r="B378" s="49"/>
      <c r="C378" s="49"/>
      <c r="D378" s="49"/>
      <c r="E378" s="49"/>
      <c r="F378" s="50"/>
      <c r="G378" s="48"/>
      <c r="H378" s="55"/>
      <c r="I378" s="48"/>
    </row>
    <row r="379" spans="1:11" ht="22.15" hidden="1" customHeight="1" x14ac:dyDescent="0.35">
      <c r="A379" s="44" t="s">
        <v>238</v>
      </c>
      <c r="B379" s="49"/>
      <c r="C379" s="49"/>
      <c r="D379" s="49"/>
      <c r="E379" s="49"/>
      <c r="F379" s="50"/>
      <c r="G379" s="48"/>
      <c r="H379" s="55"/>
      <c r="I379" s="48"/>
    </row>
    <row r="380" spans="1:11" ht="22.15" hidden="1" customHeight="1" x14ac:dyDescent="0.35">
      <c r="A380" s="44" t="s">
        <v>50</v>
      </c>
      <c r="B380" s="40"/>
      <c r="C380" s="40"/>
      <c r="D380" s="40"/>
      <c r="E380" s="40"/>
      <c r="F380" s="41"/>
      <c r="G380" s="48">
        <v>0</v>
      </c>
      <c r="H380" s="55"/>
      <c r="I380" s="48">
        <v>0</v>
      </c>
    </row>
    <row r="381" spans="1:11" ht="22.15" customHeight="1" x14ac:dyDescent="0.35">
      <c r="A381" s="44" t="s">
        <v>51</v>
      </c>
      <c r="B381" s="40"/>
      <c r="C381" s="40"/>
      <c r="D381" s="40"/>
      <c r="E381" s="40"/>
      <c r="F381" s="41"/>
      <c r="G381" s="48">
        <v>2803765.01</v>
      </c>
      <c r="H381" s="55"/>
      <c r="I381" s="48">
        <v>2510527.7799999998</v>
      </c>
    </row>
    <row r="382" spans="1:11" ht="22.15" customHeight="1" x14ac:dyDescent="0.35">
      <c r="A382" s="44" t="s">
        <v>239</v>
      </c>
      <c r="B382" s="40"/>
      <c r="C382" s="40"/>
      <c r="D382" s="40"/>
      <c r="E382" s="40"/>
      <c r="F382" s="41"/>
      <c r="G382" s="48">
        <v>4414483.9800000004</v>
      </c>
      <c r="H382" s="55"/>
      <c r="I382" s="48">
        <v>4798550</v>
      </c>
    </row>
    <row r="383" spans="1:11" ht="22.15" customHeight="1" x14ac:dyDescent="0.35">
      <c r="A383" s="44" t="s">
        <v>279</v>
      </c>
      <c r="B383" s="40"/>
      <c r="C383" s="40"/>
      <c r="D383" s="40"/>
      <c r="E383" s="40"/>
      <c r="F383" s="41"/>
      <c r="G383" s="48">
        <v>700966.67</v>
      </c>
      <c r="H383" s="55"/>
      <c r="I383" s="48">
        <v>1215764.72</v>
      </c>
    </row>
    <row r="384" spans="1:11" ht="22.15" customHeight="1" x14ac:dyDescent="0.35">
      <c r="A384" s="39" t="s">
        <v>52</v>
      </c>
      <c r="B384" s="40"/>
      <c r="C384" s="40"/>
      <c r="D384" s="40"/>
      <c r="E384" s="40"/>
      <c r="F384" s="41"/>
      <c r="G384" s="43">
        <f>SUM(G378:G383)</f>
        <v>7919215.6600000001</v>
      </c>
      <c r="H384" s="54"/>
      <c r="I384" s="43">
        <f>SUM(I378:I383)</f>
        <v>8524842.5</v>
      </c>
    </row>
    <row r="385" spans="1:11" ht="22.15" customHeight="1" x14ac:dyDescent="0.35">
      <c r="A385" s="46"/>
      <c r="B385" s="46"/>
      <c r="C385" s="46"/>
      <c r="D385" s="46"/>
      <c r="E385" s="46"/>
      <c r="F385" s="46"/>
      <c r="G385" s="80"/>
      <c r="H385" s="54"/>
      <c r="I385" s="80"/>
    </row>
    <row r="386" spans="1:11" ht="22.15" customHeight="1" x14ac:dyDescent="0.35">
      <c r="A386" s="46"/>
      <c r="B386" s="46"/>
      <c r="C386" s="46"/>
      <c r="D386" s="46"/>
      <c r="E386" s="46"/>
      <c r="F386" s="46"/>
      <c r="G386" s="80"/>
      <c r="H386" s="54"/>
      <c r="I386" s="80"/>
    </row>
    <row r="387" spans="1:11" ht="22.15" customHeight="1" x14ac:dyDescent="0.35">
      <c r="A387" s="46"/>
      <c r="B387" s="46"/>
      <c r="C387" s="46"/>
      <c r="D387" s="46"/>
      <c r="E387" s="46"/>
      <c r="F387" s="46"/>
      <c r="G387" s="80"/>
      <c r="H387" s="54"/>
      <c r="I387" s="80"/>
    </row>
    <row r="388" spans="1:11" ht="22.15" customHeight="1" x14ac:dyDescent="0.35">
      <c r="A388" s="46"/>
      <c r="B388" s="46"/>
      <c r="C388" s="46"/>
      <c r="D388" s="46"/>
      <c r="E388" s="46"/>
      <c r="F388" s="46"/>
      <c r="G388" s="80"/>
      <c r="H388" s="54"/>
      <c r="I388" s="80"/>
    </row>
    <row r="389" spans="1:11" ht="22.15" customHeight="1" x14ac:dyDescent="0.35">
      <c r="A389" s="46"/>
      <c r="B389" s="46"/>
      <c r="C389" s="46"/>
      <c r="D389" s="46"/>
      <c r="E389" s="46"/>
      <c r="F389" s="46"/>
      <c r="G389" s="80"/>
      <c r="H389" s="54"/>
      <c r="I389" s="80"/>
    </row>
    <row r="390" spans="1:11" ht="22.15" customHeight="1" x14ac:dyDescent="0.35">
      <c r="A390" s="32" t="s">
        <v>231</v>
      </c>
      <c r="B390" s="32" t="s">
        <v>268</v>
      </c>
      <c r="C390" s="32"/>
      <c r="D390" s="32"/>
      <c r="E390" s="46"/>
      <c r="F390" s="46"/>
      <c r="G390" s="80"/>
      <c r="H390" s="54"/>
      <c r="I390" s="80"/>
      <c r="K390" s="11"/>
    </row>
    <row r="391" spans="1:11" ht="22.15" customHeight="1" x14ac:dyDescent="0.35">
      <c r="B391" s="38"/>
      <c r="C391" s="38"/>
      <c r="D391" s="38"/>
      <c r="E391" s="38"/>
      <c r="K391" s="11"/>
    </row>
    <row r="392" spans="1:11" ht="22.15" customHeight="1" x14ac:dyDescent="0.35">
      <c r="A392" s="24" t="s">
        <v>299</v>
      </c>
      <c r="K392" s="11"/>
    </row>
    <row r="393" spans="1:11" ht="22.15" customHeight="1" x14ac:dyDescent="0.35">
      <c r="A393" s="24" t="s">
        <v>350</v>
      </c>
      <c r="J393" s="67"/>
    </row>
    <row r="394" spans="1:11" ht="22.15" customHeight="1" x14ac:dyDescent="0.35">
      <c r="J394" s="67"/>
    </row>
    <row r="395" spans="1:11" ht="22.15" customHeight="1" x14ac:dyDescent="0.35">
      <c r="A395" s="118" t="s">
        <v>4</v>
      </c>
      <c r="B395" s="119"/>
      <c r="C395" s="119"/>
      <c r="D395" s="119"/>
      <c r="E395" s="119"/>
      <c r="F395" s="120"/>
      <c r="G395" s="59">
        <v>2024</v>
      </c>
      <c r="H395" s="54"/>
      <c r="I395" s="59">
        <v>2023</v>
      </c>
    </row>
    <row r="396" spans="1:11" ht="22.15" customHeight="1" x14ac:dyDescent="0.35">
      <c r="A396" s="81" t="s">
        <v>335</v>
      </c>
      <c r="B396" s="81"/>
      <c r="C396" s="82"/>
      <c r="D396" s="82"/>
      <c r="E396" s="82"/>
      <c r="F396" s="93"/>
      <c r="G396" s="48">
        <v>6753971.3499999996</v>
      </c>
      <c r="H396" s="55"/>
      <c r="I396" s="48">
        <v>5854021.8600000003</v>
      </c>
    </row>
    <row r="397" spans="1:11" ht="22.15" customHeight="1" x14ac:dyDescent="0.35">
      <c r="A397" s="94" t="s">
        <v>269</v>
      </c>
      <c r="B397" s="90"/>
      <c r="C397" s="90"/>
      <c r="D397" s="90"/>
      <c r="E397" s="90"/>
      <c r="F397" s="95"/>
      <c r="G397" s="43">
        <f>SUM(G396:G396)</f>
        <v>6753971.3499999996</v>
      </c>
      <c r="H397" s="54"/>
      <c r="I397" s="43">
        <f>SUM(I396:I396)</f>
        <v>5854021.8600000003</v>
      </c>
    </row>
    <row r="398" spans="1:11" ht="22.15" customHeight="1" x14ac:dyDescent="0.35">
      <c r="B398" s="38"/>
      <c r="C398" s="38"/>
      <c r="D398" s="38"/>
      <c r="E398" s="38"/>
      <c r="F398" s="38"/>
      <c r="G398" s="96"/>
      <c r="H398" s="53"/>
      <c r="I398" s="16"/>
    </row>
    <row r="399" spans="1:11" ht="22.15" customHeight="1" x14ac:dyDescent="0.35">
      <c r="B399" s="38"/>
      <c r="C399" s="38"/>
      <c r="D399" s="38"/>
      <c r="E399" s="38"/>
      <c r="F399" s="38"/>
      <c r="G399" s="53"/>
      <c r="H399" s="53"/>
    </row>
    <row r="400" spans="1:11" ht="22.15" customHeight="1" x14ac:dyDescent="0.35">
      <c r="B400" s="38"/>
      <c r="C400" s="38"/>
      <c r="D400" s="38"/>
      <c r="E400" s="38"/>
      <c r="F400" s="38"/>
      <c r="G400" s="53"/>
      <c r="H400" s="53"/>
    </row>
    <row r="401" spans="1:11" ht="22.15" customHeight="1" x14ac:dyDescent="0.35">
      <c r="B401" s="38"/>
      <c r="C401" s="38"/>
      <c r="D401" s="38"/>
      <c r="E401" s="38"/>
      <c r="F401" s="38"/>
      <c r="G401" s="53"/>
      <c r="H401" s="53"/>
    </row>
    <row r="402" spans="1:11" ht="22.15" customHeight="1" x14ac:dyDescent="0.35">
      <c r="B402" s="38"/>
      <c r="C402" s="38"/>
      <c r="D402" s="38"/>
      <c r="E402" s="38"/>
      <c r="F402" s="38"/>
      <c r="G402" s="53"/>
      <c r="H402" s="53"/>
    </row>
    <row r="403" spans="1:11" ht="22.15" customHeight="1" x14ac:dyDescent="0.35">
      <c r="B403" s="38"/>
      <c r="C403" s="38"/>
      <c r="D403" s="38"/>
      <c r="E403" s="38"/>
      <c r="F403" s="38"/>
      <c r="G403" s="53"/>
      <c r="H403" s="53"/>
      <c r="K403" s="11"/>
    </row>
    <row r="404" spans="1:11" ht="22.15" customHeight="1" x14ac:dyDescent="0.35">
      <c r="A404" s="32" t="s">
        <v>230</v>
      </c>
      <c r="B404" s="38"/>
      <c r="C404" s="38"/>
      <c r="D404" s="38"/>
      <c r="E404" s="38"/>
      <c r="K404" s="11"/>
    </row>
    <row r="405" spans="1:11" ht="22.15" customHeight="1" x14ac:dyDescent="0.35">
      <c r="B405" s="38"/>
      <c r="C405" s="38"/>
      <c r="D405" s="38"/>
      <c r="E405" s="38"/>
      <c r="F405" s="38"/>
      <c r="G405" s="53"/>
      <c r="H405" s="53"/>
    </row>
    <row r="406" spans="1:11" ht="22.15" customHeight="1" x14ac:dyDescent="0.35">
      <c r="A406" s="24" t="s">
        <v>351</v>
      </c>
      <c r="B406" s="38"/>
      <c r="C406" s="38"/>
      <c r="D406" s="38"/>
      <c r="E406" s="38"/>
      <c r="F406" s="38"/>
      <c r="G406" s="53"/>
      <c r="H406" s="53"/>
    </row>
    <row r="407" spans="1:11" ht="22.15" customHeight="1" x14ac:dyDescent="0.35">
      <c r="A407" s="24" t="s">
        <v>103</v>
      </c>
    </row>
    <row r="408" spans="1:11" ht="22.15" customHeight="1" x14ac:dyDescent="0.35"/>
    <row r="409" spans="1:11" ht="22.15" customHeight="1" x14ac:dyDescent="0.35">
      <c r="A409" s="118" t="s">
        <v>4</v>
      </c>
      <c r="B409" s="119"/>
      <c r="C409" s="119"/>
      <c r="D409" s="119"/>
      <c r="E409" s="119"/>
      <c r="F409" s="120"/>
      <c r="G409" s="59">
        <v>2024</v>
      </c>
      <c r="H409" s="54"/>
      <c r="I409" s="59">
        <v>2023</v>
      </c>
    </row>
    <row r="410" spans="1:11" ht="22.15" customHeight="1" x14ac:dyDescent="0.35">
      <c r="A410" s="81" t="s">
        <v>270</v>
      </c>
      <c r="B410" s="82"/>
      <c r="C410" s="82"/>
      <c r="D410" s="82"/>
      <c r="E410" s="82"/>
      <c r="F410" s="93"/>
      <c r="G410" s="48">
        <v>8310874.5999999996</v>
      </c>
      <c r="H410" s="55"/>
      <c r="I410" s="48">
        <v>11126339.5</v>
      </c>
    </row>
    <row r="411" spans="1:11" ht="22.15" customHeight="1" x14ac:dyDescent="0.35">
      <c r="A411" s="94" t="s">
        <v>99</v>
      </c>
      <c r="B411" s="90"/>
      <c r="C411" s="90"/>
      <c r="D411" s="90"/>
      <c r="E411" s="90"/>
      <c r="F411" s="95"/>
      <c r="G411" s="43">
        <f>SUM(G410)</f>
        <v>8310874.5999999996</v>
      </c>
      <c r="H411" s="54"/>
      <c r="I411" s="43">
        <f>SUM(I410)</f>
        <v>11126339.5</v>
      </c>
    </row>
    <row r="412" spans="1:11" ht="22.15" customHeight="1" x14ac:dyDescent="0.35"/>
    <row r="413" spans="1:11" ht="22.15" customHeight="1" x14ac:dyDescent="0.35">
      <c r="A413" s="57"/>
      <c r="B413" s="57"/>
      <c r="C413" s="57"/>
      <c r="D413" s="57"/>
      <c r="E413" s="57"/>
      <c r="F413" s="57"/>
      <c r="G413" s="57"/>
      <c r="H413" s="57"/>
      <c r="I413" s="57"/>
    </row>
    <row r="414" spans="1:11" ht="22.15" customHeight="1" x14ac:dyDescent="0.35">
      <c r="A414" s="57"/>
      <c r="B414" s="57"/>
      <c r="C414" s="57"/>
      <c r="D414" s="57"/>
      <c r="E414" s="57"/>
      <c r="F414" s="57"/>
      <c r="G414" s="57"/>
      <c r="H414" s="57"/>
      <c r="I414" s="57"/>
    </row>
    <row r="415" spans="1:11" ht="22.15" customHeight="1" x14ac:dyDescent="0.35">
      <c r="A415" s="57"/>
      <c r="B415" s="57"/>
      <c r="C415" s="57"/>
      <c r="D415" s="57"/>
      <c r="E415" s="57"/>
      <c r="F415" s="57"/>
      <c r="G415" s="57"/>
      <c r="H415" s="57"/>
      <c r="I415" s="57"/>
    </row>
    <row r="416" spans="1:11" ht="22.15" customHeight="1" x14ac:dyDescent="0.35">
      <c r="A416" s="57"/>
      <c r="B416" s="57"/>
      <c r="C416" s="57"/>
      <c r="D416" s="57"/>
      <c r="E416" s="57"/>
      <c r="F416" s="57"/>
      <c r="G416" s="57"/>
      <c r="H416" s="57"/>
      <c r="I416" s="57"/>
    </row>
    <row r="417" spans="1:12" ht="22.15" customHeight="1" x14ac:dyDescent="0.35">
      <c r="A417" s="32" t="s">
        <v>53</v>
      </c>
      <c r="B417" s="32" t="s">
        <v>55</v>
      </c>
      <c r="C417" s="32"/>
      <c r="D417" s="32"/>
      <c r="K417" s="11"/>
    </row>
    <row r="418" spans="1:12" ht="22.15" customHeight="1" x14ac:dyDescent="0.35">
      <c r="A418" s="32"/>
      <c r="B418" s="32"/>
      <c r="C418" s="32"/>
      <c r="D418" s="32"/>
      <c r="K418" s="11"/>
    </row>
    <row r="419" spans="1:12" ht="22.15" customHeight="1" x14ac:dyDescent="0.35">
      <c r="A419" s="24" t="s">
        <v>352</v>
      </c>
      <c r="B419" s="38"/>
      <c r="C419" s="38"/>
      <c r="K419" s="11"/>
    </row>
    <row r="420" spans="1:12" ht="22.15" customHeight="1" x14ac:dyDescent="0.35">
      <c r="B420" s="38"/>
      <c r="C420" s="38"/>
      <c r="K420" s="11"/>
    </row>
    <row r="421" spans="1:12" ht="22.15" customHeight="1" x14ac:dyDescent="0.35">
      <c r="E421" s="51"/>
      <c r="F421" s="51"/>
      <c r="G421" s="58"/>
      <c r="H421" s="58"/>
      <c r="I421" s="58"/>
      <c r="K421" s="11"/>
    </row>
    <row r="422" spans="1:12" ht="22.15" customHeight="1" x14ac:dyDescent="0.35">
      <c r="A422" s="118" t="s">
        <v>4</v>
      </c>
      <c r="B422" s="119"/>
      <c r="C422" s="119"/>
      <c r="D422" s="119"/>
      <c r="E422" s="119"/>
      <c r="F422" s="120"/>
      <c r="G422" s="59">
        <v>2024</v>
      </c>
      <c r="H422" s="54"/>
      <c r="I422" s="59">
        <v>2023</v>
      </c>
      <c r="K422" s="11"/>
    </row>
    <row r="423" spans="1:12" ht="22.15" customHeight="1" x14ac:dyDescent="0.35">
      <c r="A423" s="81" t="s">
        <v>56</v>
      </c>
      <c r="B423" s="82"/>
      <c r="C423" s="82"/>
      <c r="D423" s="82"/>
      <c r="E423" s="82"/>
      <c r="F423" s="93"/>
      <c r="G423" s="48">
        <v>46598840.5</v>
      </c>
      <c r="H423" s="55"/>
      <c r="I423" s="48">
        <v>46598840.5</v>
      </c>
      <c r="K423" s="11"/>
    </row>
    <row r="424" spans="1:12" ht="22.15" customHeight="1" x14ac:dyDescent="0.35">
      <c r="A424" s="44" t="s">
        <v>57</v>
      </c>
      <c r="B424" s="40"/>
      <c r="C424" s="40"/>
      <c r="D424" s="40"/>
      <c r="E424" s="40"/>
      <c r="F424" s="41"/>
      <c r="G424" s="48">
        <v>-4704321.13</v>
      </c>
      <c r="H424" s="55"/>
      <c r="I424" s="48">
        <v>-10478295.199999999</v>
      </c>
      <c r="K424" s="11"/>
    </row>
    <row r="425" spans="1:12" ht="22.15" customHeight="1" x14ac:dyDescent="0.35">
      <c r="A425" s="81" t="s">
        <v>58</v>
      </c>
      <c r="B425" s="82"/>
      <c r="C425" s="82"/>
      <c r="D425" s="82"/>
      <c r="E425" s="82"/>
      <c r="F425" s="93"/>
      <c r="G425" s="48">
        <f>104935844.34-10478295.2</f>
        <v>94457549.140000001</v>
      </c>
      <c r="H425" s="54"/>
      <c r="I425" s="48">
        <v>104935844.34</v>
      </c>
      <c r="K425" s="11"/>
    </row>
    <row r="426" spans="1:12" ht="22.15" customHeight="1" x14ac:dyDescent="0.35">
      <c r="A426" s="94" t="s">
        <v>59</v>
      </c>
      <c r="B426" s="90"/>
      <c r="C426" s="90"/>
      <c r="D426" s="90"/>
      <c r="E426" s="90"/>
      <c r="F426" s="95"/>
      <c r="G426" s="43">
        <f>SUM(G423:G425)</f>
        <v>136352068.50999999</v>
      </c>
      <c r="H426" s="54"/>
      <c r="I426" s="43">
        <f>SUM(I423:I425)</f>
        <v>141056389.63999999</v>
      </c>
      <c r="J426" s="13"/>
      <c r="K426" s="13"/>
      <c r="L426" s="13"/>
    </row>
    <row r="427" spans="1:12" ht="22.15" customHeight="1" x14ac:dyDescent="0.35">
      <c r="A427" s="32"/>
      <c r="B427" s="32"/>
      <c r="C427" s="32"/>
      <c r="D427" s="32"/>
      <c r="E427" s="32"/>
      <c r="F427" s="32"/>
      <c r="G427" s="80"/>
      <c r="H427" s="54"/>
      <c r="I427" s="80"/>
    </row>
    <row r="428" spans="1:12" ht="22.15" customHeight="1" x14ac:dyDescent="0.35">
      <c r="A428" s="32"/>
      <c r="B428" s="32"/>
      <c r="C428" s="32"/>
      <c r="D428" s="32"/>
      <c r="E428" s="32"/>
      <c r="F428" s="32"/>
      <c r="G428" s="80"/>
      <c r="H428" s="54"/>
      <c r="I428" s="80"/>
    </row>
    <row r="429" spans="1:12" ht="22.15" customHeight="1" x14ac:dyDescent="0.35">
      <c r="A429" s="32"/>
      <c r="B429" s="32"/>
      <c r="C429" s="32"/>
      <c r="D429" s="32" t="s">
        <v>5</v>
      </c>
      <c r="E429" s="32"/>
      <c r="F429" s="32"/>
      <c r="G429" s="80"/>
      <c r="H429" s="54"/>
      <c r="I429" s="80" t="s">
        <v>5</v>
      </c>
    </row>
    <row r="430" spans="1:12" ht="22.15" customHeight="1" x14ac:dyDescent="0.35">
      <c r="A430" s="32"/>
      <c r="B430" s="32"/>
      <c r="C430" s="32"/>
      <c r="D430" s="32"/>
      <c r="E430" s="32"/>
      <c r="F430" s="33"/>
      <c r="G430" s="80"/>
      <c r="H430" s="54"/>
      <c r="I430" s="80"/>
      <c r="K430" s="11"/>
    </row>
    <row r="431" spans="1:12" ht="22.15" customHeight="1" x14ac:dyDescent="0.35">
      <c r="A431" s="32" t="s">
        <v>54</v>
      </c>
      <c r="B431" s="32" t="s">
        <v>215</v>
      </c>
      <c r="C431" s="32"/>
      <c r="D431" s="32"/>
      <c r="E431" s="97"/>
      <c r="F431" s="13"/>
      <c r="G431" s="13"/>
      <c r="H431" s="13"/>
      <c r="I431" s="13"/>
      <c r="K431" s="11"/>
    </row>
    <row r="432" spans="1:12" ht="22.15" customHeight="1" x14ac:dyDescent="0.35">
      <c r="B432" s="38"/>
      <c r="C432" s="38"/>
      <c r="K432" s="11"/>
    </row>
    <row r="433" spans="1:11" ht="22.15" customHeight="1" x14ac:dyDescent="0.35">
      <c r="B433" s="38"/>
      <c r="C433" s="38"/>
      <c r="K433" s="11"/>
    </row>
    <row r="434" spans="1:11" ht="22.15" customHeight="1" x14ac:dyDescent="0.35">
      <c r="A434" s="24" t="s">
        <v>300</v>
      </c>
      <c r="B434" s="38"/>
      <c r="C434" s="38"/>
      <c r="K434" s="11"/>
    </row>
    <row r="435" spans="1:11" ht="22.15" customHeight="1" x14ac:dyDescent="0.35">
      <c r="A435" s="24" t="s">
        <v>301</v>
      </c>
      <c r="B435" s="32"/>
      <c r="C435" s="32"/>
      <c r="D435" s="32"/>
      <c r="E435" s="32"/>
      <c r="F435" s="32"/>
      <c r="G435" s="80"/>
      <c r="H435" s="54"/>
      <c r="I435" s="80"/>
      <c r="K435" s="11"/>
    </row>
    <row r="436" spans="1:11" ht="22.15" customHeight="1" x14ac:dyDescent="0.35">
      <c r="B436" s="32"/>
      <c r="C436" s="32"/>
      <c r="D436" s="32"/>
      <c r="E436" s="32"/>
      <c r="F436" s="32"/>
      <c r="G436" s="80"/>
      <c r="H436" s="54"/>
      <c r="I436" s="80"/>
      <c r="K436" s="11"/>
    </row>
    <row r="437" spans="1:11" ht="22.15" customHeight="1" x14ac:dyDescent="0.35">
      <c r="A437" s="118" t="s">
        <v>4</v>
      </c>
      <c r="B437" s="119"/>
      <c r="C437" s="119"/>
      <c r="D437" s="119"/>
      <c r="E437" s="119"/>
      <c r="F437" s="120"/>
      <c r="G437" s="59">
        <v>2024</v>
      </c>
      <c r="H437" s="54"/>
      <c r="I437" s="59">
        <v>2023</v>
      </c>
      <c r="K437" s="11"/>
    </row>
    <row r="438" spans="1:11" ht="22.15" customHeight="1" x14ac:dyDescent="0.35">
      <c r="A438" s="81" t="s">
        <v>60</v>
      </c>
      <c r="B438" s="82"/>
      <c r="C438" s="82"/>
      <c r="D438" s="82"/>
      <c r="E438" s="82"/>
      <c r="F438" s="93"/>
      <c r="G438" s="48">
        <f>260337144.86-120477.57-92478631</f>
        <v>167738036.29000002</v>
      </c>
      <c r="H438" s="55"/>
      <c r="I438" s="48">
        <v>169817279.74000001</v>
      </c>
      <c r="K438" s="11"/>
    </row>
    <row r="439" spans="1:11" ht="22.15" customHeight="1" x14ac:dyDescent="0.35">
      <c r="A439" s="81" t="s">
        <v>334</v>
      </c>
      <c r="B439" s="82"/>
      <c r="C439" s="82"/>
      <c r="D439" s="82"/>
      <c r="E439" s="82"/>
      <c r="F439" s="93"/>
      <c r="G439" s="48">
        <v>120477.57</v>
      </c>
      <c r="H439" s="55"/>
      <c r="I439" s="48">
        <v>73000</v>
      </c>
      <c r="K439" s="11"/>
    </row>
    <row r="440" spans="1:11" ht="22.15" customHeight="1" x14ac:dyDescent="0.35">
      <c r="A440" s="94" t="s">
        <v>217</v>
      </c>
      <c r="B440" s="90"/>
      <c r="C440" s="90"/>
      <c r="D440" s="90"/>
      <c r="E440" s="90"/>
      <c r="F440" s="95"/>
      <c r="G440" s="43">
        <f>SUM(G438:G439)</f>
        <v>167858513.86000001</v>
      </c>
      <c r="H440" s="54"/>
      <c r="I440" s="43">
        <f>SUM(I438:I439)</f>
        <v>169890279.74000001</v>
      </c>
      <c r="K440" s="11">
        <v>165668776.91</v>
      </c>
    </row>
    <row r="441" spans="1:11" ht="22.15" customHeight="1" x14ac:dyDescent="0.35">
      <c r="A441" s="32"/>
      <c r="B441" s="32"/>
      <c r="C441" s="32"/>
      <c r="D441" s="32"/>
      <c r="E441" s="32"/>
      <c r="F441" s="32"/>
      <c r="G441" s="80"/>
      <c r="H441" s="54"/>
      <c r="I441" s="80"/>
      <c r="K441" s="11">
        <v>120477.51</v>
      </c>
    </row>
    <row r="442" spans="1:11" ht="22.15" customHeight="1" x14ac:dyDescent="0.35">
      <c r="A442" s="32"/>
      <c r="B442" s="32"/>
      <c r="C442" s="32"/>
      <c r="D442" s="32"/>
      <c r="E442" s="32"/>
      <c r="F442" s="32"/>
      <c r="G442" s="80"/>
      <c r="H442" s="54"/>
      <c r="I442" s="80"/>
      <c r="K442" s="11">
        <f>SUM(K440:K441)</f>
        <v>165789254.41999999</v>
      </c>
    </row>
    <row r="443" spans="1:11" ht="22.15" customHeight="1" x14ac:dyDescent="0.35">
      <c r="A443" s="32"/>
      <c r="B443" s="32"/>
      <c r="C443" s="32"/>
      <c r="D443" s="32"/>
      <c r="E443" s="32"/>
      <c r="F443" s="32"/>
      <c r="G443" s="80"/>
      <c r="H443" s="54"/>
      <c r="I443" s="80"/>
      <c r="K443" s="11">
        <f>+G455</f>
        <v>92478631</v>
      </c>
    </row>
    <row r="444" spans="1:11" ht="22.15" customHeight="1" x14ac:dyDescent="0.35">
      <c r="A444" s="32"/>
      <c r="B444" s="32"/>
      <c r="C444" s="32"/>
      <c r="D444" s="32"/>
      <c r="E444" s="32"/>
      <c r="F444" s="32"/>
      <c r="G444" s="80"/>
      <c r="H444" s="54"/>
      <c r="I444" s="80"/>
      <c r="K444" s="11">
        <f>SUM(K442:K443)</f>
        <v>258267885.41999999</v>
      </c>
    </row>
    <row r="445" spans="1:11" ht="22.15" customHeight="1" x14ac:dyDescent="0.35">
      <c r="A445" s="32" t="s">
        <v>229</v>
      </c>
      <c r="B445" s="32" t="s">
        <v>61</v>
      </c>
      <c r="C445" s="32"/>
      <c r="D445" s="32"/>
      <c r="E445" s="32"/>
      <c r="F445" s="32"/>
      <c r="G445" s="80"/>
      <c r="H445" s="54"/>
      <c r="I445" s="80"/>
      <c r="K445" s="11"/>
    </row>
    <row r="446" spans="1:11" ht="22.15" customHeight="1" x14ac:dyDescent="0.35">
      <c r="A446" s="32"/>
      <c r="B446" s="32"/>
      <c r="C446" s="32"/>
      <c r="D446" s="32"/>
      <c r="E446" s="32"/>
      <c r="F446" s="32"/>
      <c r="G446" s="80"/>
      <c r="H446" s="54"/>
      <c r="I446" s="80"/>
      <c r="K446" s="11"/>
    </row>
    <row r="447" spans="1:11" ht="22.15" customHeight="1" x14ac:dyDescent="0.35">
      <c r="A447" s="32"/>
      <c r="B447" s="32"/>
      <c r="C447" s="32"/>
      <c r="D447" s="32"/>
      <c r="E447" s="32"/>
      <c r="F447" s="32"/>
      <c r="G447" s="80"/>
      <c r="H447" s="54"/>
      <c r="I447" s="80"/>
      <c r="K447" s="11"/>
    </row>
    <row r="448" spans="1:11" ht="22.15" customHeight="1" x14ac:dyDescent="0.35">
      <c r="A448" s="24" t="s">
        <v>216</v>
      </c>
      <c r="G448" s="98"/>
      <c r="H448" s="55"/>
      <c r="I448" s="98"/>
      <c r="K448" s="11"/>
    </row>
    <row r="449" spans="1:11" ht="22.15" customHeight="1" x14ac:dyDescent="0.35">
      <c r="A449" s="24" t="s">
        <v>353</v>
      </c>
      <c r="B449" s="32"/>
      <c r="C449" s="32"/>
      <c r="D449" s="32"/>
      <c r="E449" s="32"/>
      <c r="F449" s="32"/>
      <c r="G449" s="80"/>
      <c r="H449" s="54"/>
      <c r="I449" s="80"/>
      <c r="K449" s="11"/>
    </row>
    <row r="450" spans="1:11" ht="22.15" customHeight="1" x14ac:dyDescent="0.35">
      <c r="A450" s="32"/>
      <c r="B450" s="32"/>
      <c r="C450" s="32"/>
      <c r="D450" s="32"/>
      <c r="E450" s="32"/>
      <c r="F450" s="32"/>
      <c r="G450" s="80"/>
      <c r="H450" s="54"/>
      <c r="I450" s="80"/>
      <c r="K450" s="11"/>
    </row>
    <row r="451" spans="1:11" ht="22.15" customHeight="1" x14ac:dyDescent="0.35">
      <c r="A451" s="118" t="s">
        <v>4</v>
      </c>
      <c r="B451" s="119"/>
      <c r="C451" s="119"/>
      <c r="D451" s="119"/>
      <c r="E451" s="119"/>
      <c r="F451" s="120"/>
      <c r="G451" s="59">
        <v>2024</v>
      </c>
      <c r="H451" s="54"/>
      <c r="I451" s="59">
        <v>2023</v>
      </c>
      <c r="K451" s="11"/>
    </row>
    <row r="452" spans="1:11" ht="22.15" customHeight="1" x14ac:dyDescent="0.35">
      <c r="A452" s="81" t="s">
        <v>188</v>
      </c>
      <c r="B452" s="82"/>
      <c r="C452" s="82"/>
      <c r="D452" s="82"/>
      <c r="E452" s="82"/>
      <c r="F452" s="93"/>
      <c r="G452" s="48">
        <v>67478631</v>
      </c>
      <c r="H452" s="55"/>
      <c r="I452" s="48">
        <f>67542475.54-63844.54</f>
        <v>67478631</v>
      </c>
      <c r="K452" s="11"/>
    </row>
    <row r="453" spans="1:11" ht="22.15" customHeight="1" x14ac:dyDescent="0.35">
      <c r="A453" s="81" t="s">
        <v>333</v>
      </c>
      <c r="B453" s="82"/>
      <c r="C453" s="82"/>
      <c r="D453" s="82"/>
      <c r="E453" s="82"/>
      <c r="F453" s="93"/>
      <c r="G453" s="48">
        <v>20000000</v>
      </c>
      <c r="H453" s="55"/>
      <c r="I453" s="48">
        <v>63844.54</v>
      </c>
      <c r="K453" s="11"/>
    </row>
    <row r="454" spans="1:11" ht="22.15" customHeight="1" x14ac:dyDescent="0.35">
      <c r="A454" s="81" t="s">
        <v>272</v>
      </c>
      <c r="B454" s="82"/>
      <c r="C454" s="82"/>
      <c r="D454" s="82"/>
      <c r="E454" s="82"/>
      <c r="F454" s="93"/>
      <c r="G454" s="48">
        <v>5000000</v>
      </c>
      <c r="H454" s="55"/>
      <c r="I454" s="48">
        <v>4999997</v>
      </c>
    </row>
    <row r="455" spans="1:11" ht="22.15" customHeight="1" x14ac:dyDescent="0.35">
      <c r="A455" s="94" t="s">
        <v>62</v>
      </c>
      <c r="B455" s="90"/>
      <c r="C455" s="90"/>
      <c r="D455" s="90"/>
      <c r="E455" s="90"/>
      <c r="F455" s="95"/>
      <c r="G455" s="43">
        <f>SUM(G452:G454)</f>
        <v>92478631</v>
      </c>
      <c r="H455" s="54"/>
      <c r="I455" s="43">
        <f>SUM(I452:I454)</f>
        <v>72542472.540000007</v>
      </c>
    </row>
    <row r="456" spans="1:11" ht="22.15" customHeight="1" x14ac:dyDescent="0.35">
      <c r="K456" s="10">
        <f>+G455+G440</f>
        <v>260337144.86000001</v>
      </c>
    </row>
    <row r="457" spans="1:11" ht="22.15" customHeight="1" x14ac:dyDescent="0.35">
      <c r="B457" s="38"/>
      <c r="C457" s="38"/>
      <c r="D457" s="38"/>
      <c r="K457" s="10">
        <f>+K456-K444</f>
        <v>2069259.4400000274</v>
      </c>
    </row>
    <row r="458" spans="1:11" ht="22.15" customHeight="1" x14ac:dyDescent="0.35">
      <c r="B458" s="38"/>
      <c r="C458" s="38"/>
      <c r="D458" s="38"/>
      <c r="F458" s="99"/>
    </row>
    <row r="459" spans="1:11" ht="22.15" customHeight="1" x14ac:dyDescent="0.35">
      <c r="B459" s="38"/>
      <c r="C459" s="38"/>
      <c r="D459" s="38"/>
      <c r="F459" s="99"/>
    </row>
    <row r="460" spans="1:11" ht="22.15" customHeight="1" x14ac:dyDescent="0.35">
      <c r="A460" s="32"/>
      <c r="B460" s="32"/>
      <c r="C460" s="32"/>
      <c r="D460" s="32"/>
      <c r="E460" s="32"/>
    </row>
    <row r="461" spans="1:11" ht="22.15" customHeight="1" x14ac:dyDescent="0.35">
      <c r="A461" s="100" t="s">
        <v>115</v>
      </c>
      <c r="B461" s="32"/>
      <c r="C461" s="32"/>
      <c r="D461" s="32"/>
      <c r="E461" s="32"/>
    </row>
    <row r="462" spans="1:11" ht="22.15" customHeight="1" x14ac:dyDescent="0.35">
      <c r="A462" s="32"/>
      <c r="B462" s="32"/>
      <c r="C462" s="32"/>
      <c r="D462" s="32"/>
      <c r="E462" s="32"/>
    </row>
    <row r="463" spans="1:11" ht="22.15" customHeight="1" x14ac:dyDescent="0.35">
      <c r="A463" s="32"/>
      <c r="B463" s="32"/>
      <c r="C463" s="32"/>
      <c r="D463" s="32"/>
      <c r="E463" s="32"/>
    </row>
    <row r="464" spans="1:11" ht="22.15" customHeight="1" x14ac:dyDescent="0.35">
      <c r="A464" s="32" t="s">
        <v>228</v>
      </c>
      <c r="B464" s="32"/>
      <c r="C464" s="32"/>
      <c r="D464" s="32"/>
      <c r="E464" s="32"/>
      <c r="K464" s="11"/>
    </row>
    <row r="465" spans="1:11" ht="22.15" customHeight="1" x14ac:dyDescent="0.35">
      <c r="A465" s="32"/>
      <c r="B465" s="32"/>
      <c r="C465" s="32"/>
      <c r="D465" s="32"/>
      <c r="E465" s="32"/>
      <c r="K465" s="11"/>
    </row>
    <row r="466" spans="1:11" ht="22.15" customHeight="1" x14ac:dyDescent="0.35">
      <c r="A466" s="24" t="s">
        <v>354</v>
      </c>
      <c r="K466" s="11"/>
    </row>
    <row r="467" spans="1:11" ht="22.15" customHeight="1" x14ac:dyDescent="0.35">
      <c r="A467" s="24" t="s">
        <v>103</v>
      </c>
      <c r="K467" s="11"/>
    </row>
    <row r="468" spans="1:11" ht="22.15" customHeight="1" x14ac:dyDescent="0.35">
      <c r="K468" s="11"/>
    </row>
    <row r="469" spans="1:11" ht="22.15" customHeight="1" x14ac:dyDescent="0.35">
      <c r="A469" s="118" t="s">
        <v>4</v>
      </c>
      <c r="B469" s="119"/>
      <c r="C469" s="119"/>
      <c r="D469" s="119"/>
      <c r="E469" s="119"/>
      <c r="F469" s="120"/>
      <c r="G469" s="101">
        <v>2024</v>
      </c>
      <c r="H469" s="54"/>
      <c r="I469" s="101">
        <v>2023</v>
      </c>
      <c r="K469" s="11"/>
    </row>
    <row r="470" spans="1:11" ht="22.15" customHeight="1" x14ac:dyDescent="0.35">
      <c r="A470" s="102" t="s">
        <v>63</v>
      </c>
      <c r="B470" s="103"/>
      <c r="C470" s="103"/>
      <c r="D470" s="103"/>
      <c r="F470" s="104"/>
      <c r="G470" s="48">
        <v>85822726.709999993</v>
      </c>
      <c r="H470" s="55"/>
      <c r="I470" s="48">
        <v>82249545.439999998</v>
      </c>
      <c r="K470" s="11"/>
    </row>
    <row r="471" spans="1:11" ht="22.15" customHeight="1" x14ac:dyDescent="0.35">
      <c r="A471" s="81" t="s">
        <v>289</v>
      </c>
      <c r="B471" s="82"/>
      <c r="C471" s="82"/>
      <c r="D471" s="82"/>
      <c r="E471" s="82"/>
      <c r="F471" s="93"/>
      <c r="G471" s="48">
        <v>6507952.7800000003</v>
      </c>
      <c r="H471" s="55"/>
      <c r="I471" s="48">
        <v>6118707.96</v>
      </c>
      <c r="K471" s="11"/>
    </row>
    <row r="472" spans="1:11" ht="22.15" customHeight="1" x14ac:dyDescent="0.35">
      <c r="A472" s="81" t="s">
        <v>290</v>
      </c>
      <c r="B472" s="82"/>
      <c r="C472" s="82"/>
      <c r="D472" s="82"/>
      <c r="E472" s="82"/>
      <c r="F472" s="93"/>
      <c r="G472" s="48">
        <v>6671696.7699999996</v>
      </c>
      <c r="H472" s="55"/>
      <c r="I472" s="48">
        <v>6301912.7999999998</v>
      </c>
      <c r="K472" s="11"/>
    </row>
    <row r="473" spans="1:11" ht="22.15" customHeight="1" x14ac:dyDescent="0.35">
      <c r="A473" s="81" t="s">
        <v>291</v>
      </c>
      <c r="B473" s="82"/>
      <c r="C473" s="82"/>
      <c r="D473" s="82"/>
      <c r="E473" s="82"/>
      <c r="F473" s="93"/>
      <c r="G473" s="48">
        <v>834573.35</v>
      </c>
      <c r="H473" s="55"/>
      <c r="I473" s="48">
        <v>793786.43</v>
      </c>
      <c r="K473" s="11"/>
    </row>
    <row r="474" spans="1:11" ht="22.15" customHeight="1" x14ac:dyDescent="0.35">
      <c r="A474" s="44" t="s">
        <v>64</v>
      </c>
      <c r="B474" s="49"/>
      <c r="C474" s="49"/>
      <c r="D474" s="49"/>
      <c r="E474" s="49"/>
      <c r="F474" s="50"/>
      <c r="G474" s="48">
        <v>8077000</v>
      </c>
      <c r="H474" s="55"/>
      <c r="I474" s="48">
        <v>6546666.6699999999</v>
      </c>
      <c r="K474" s="11"/>
    </row>
    <row r="475" spans="1:11" ht="22.15" customHeight="1" x14ac:dyDescent="0.35">
      <c r="A475" s="81" t="s">
        <v>65</v>
      </c>
      <c r="B475" s="82"/>
      <c r="C475" s="82"/>
      <c r="D475" s="82"/>
      <c r="E475" s="82"/>
      <c r="F475" s="93"/>
      <c r="G475" s="48">
        <v>5223665.9400000004</v>
      </c>
      <c r="H475" s="55"/>
      <c r="I475" s="48">
        <v>5025927.59</v>
      </c>
      <c r="K475" s="11"/>
    </row>
    <row r="476" spans="1:11" ht="22.15" customHeight="1" x14ac:dyDescent="0.35">
      <c r="A476" s="44" t="s">
        <v>66</v>
      </c>
      <c r="B476" s="49"/>
      <c r="C476" s="49"/>
      <c r="D476" s="49"/>
      <c r="E476" s="49"/>
      <c r="F476" s="50"/>
      <c r="G476" s="48">
        <v>1020473.29</v>
      </c>
      <c r="H476" s="55"/>
      <c r="I476" s="48">
        <v>646683.1</v>
      </c>
      <c r="K476" s="11"/>
    </row>
    <row r="477" spans="1:11" ht="22.15" customHeight="1" x14ac:dyDescent="0.35">
      <c r="A477" s="81" t="s">
        <v>67</v>
      </c>
      <c r="B477" s="82"/>
      <c r="C477" s="82"/>
      <c r="D477" s="82"/>
      <c r="E477" s="82"/>
      <c r="F477" s="93"/>
      <c r="G477" s="48">
        <v>6160000</v>
      </c>
      <c r="H477" s="55"/>
      <c r="I477" s="48">
        <v>4570000</v>
      </c>
      <c r="K477" s="11"/>
    </row>
    <row r="478" spans="1:11" ht="22.15" customHeight="1" x14ac:dyDescent="0.35">
      <c r="A478" s="81" t="s">
        <v>68</v>
      </c>
      <c r="B478" s="82"/>
      <c r="C478" s="82"/>
      <c r="D478" s="82"/>
      <c r="E478" s="82"/>
      <c r="F478" s="93"/>
      <c r="G478" s="48">
        <v>2291640</v>
      </c>
      <c r="H478" s="55"/>
      <c r="I478" s="48">
        <v>2042806.66</v>
      </c>
      <c r="K478" s="11"/>
    </row>
    <row r="479" spans="1:11" ht="22.15" hidden="1" customHeight="1" x14ac:dyDescent="0.35">
      <c r="A479" s="81" t="s">
        <v>189</v>
      </c>
      <c r="B479" s="82"/>
      <c r="C479" s="82"/>
      <c r="D479" s="82"/>
      <c r="E479" s="82"/>
      <c r="F479" s="93"/>
      <c r="G479" s="48"/>
      <c r="H479" s="55"/>
      <c r="I479" s="48">
        <v>0</v>
      </c>
      <c r="K479" s="11"/>
    </row>
    <row r="480" spans="1:11" ht="22.15" customHeight="1" x14ac:dyDescent="0.35">
      <c r="A480" s="44" t="s">
        <v>69</v>
      </c>
      <c r="B480" s="49"/>
      <c r="C480" s="49"/>
      <c r="D480" s="49"/>
      <c r="E480" s="49"/>
      <c r="F480" s="50"/>
      <c r="G480" s="48">
        <v>347460.6</v>
      </c>
      <c r="H480" s="55"/>
      <c r="I480" s="48">
        <v>429600.98</v>
      </c>
      <c r="K480" s="11"/>
    </row>
    <row r="481" spans="1:11" ht="22.15" customHeight="1" x14ac:dyDescent="0.35">
      <c r="A481" s="81" t="s">
        <v>70</v>
      </c>
      <c r="B481" s="82"/>
      <c r="C481" s="82"/>
      <c r="D481" s="82"/>
      <c r="E481" s="82"/>
      <c r="F481" s="93"/>
      <c r="G481" s="48">
        <v>8013304.79</v>
      </c>
      <c r="H481" s="55"/>
      <c r="I481" s="48">
        <v>7569571.0199999996</v>
      </c>
      <c r="K481" s="11"/>
    </row>
    <row r="482" spans="1:11" ht="22.15" customHeight="1" x14ac:dyDescent="0.35">
      <c r="A482" s="44" t="s">
        <v>71</v>
      </c>
      <c r="B482" s="49"/>
      <c r="C482" s="49"/>
      <c r="D482" s="49"/>
      <c r="E482" s="49"/>
      <c r="F482" s="50"/>
      <c r="G482" s="48">
        <v>8013304.6699999999</v>
      </c>
      <c r="H482" s="55"/>
      <c r="I482" s="48">
        <v>7567571.0199999996</v>
      </c>
      <c r="K482" s="11"/>
    </row>
    <row r="483" spans="1:11" ht="22.15" customHeight="1" x14ac:dyDescent="0.35">
      <c r="A483" s="44" t="s">
        <v>123</v>
      </c>
      <c r="B483" s="49"/>
      <c r="C483" s="49"/>
      <c r="D483" s="49"/>
      <c r="E483" s="49"/>
      <c r="F483" s="50"/>
      <c r="G483" s="48">
        <v>230000</v>
      </c>
      <c r="H483" s="55"/>
      <c r="I483" s="48">
        <v>170000</v>
      </c>
    </row>
    <row r="484" spans="1:11" ht="22.15" customHeight="1" x14ac:dyDescent="0.35">
      <c r="A484" s="81" t="s">
        <v>72</v>
      </c>
      <c r="B484" s="82"/>
      <c r="C484" s="82"/>
      <c r="D484" s="82"/>
      <c r="E484" s="82"/>
      <c r="F484" s="93"/>
      <c r="G484" s="48">
        <v>8736837.2300000004</v>
      </c>
      <c r="H484" s="55"/>
      <c r="I484" s="48">
        <v>7622102.7800000003</v>
      </c>
    </row>
    <row r="485" spans="1:11" ht="22.15" customHeight="1" x14ac:dyDescent="0.35">
      <c r="A485" s="44" t="s">
        <v>100</v>
      </c>
      <c r="B485" s="49"/>
      <c r="C485" s="49"/>
      <c r="D485" s="49"/>
      <c r="E485" s="49"/>
      <c r="F485" s="50"/>
      <c r="G485" s="48">
        <v>288647.90000000002</v>
      </c>
      <c r="H485" s="55"/>
      <c r="I485" s="48">
        <v>59990.77</v>
      </c>
      <c r="K485" s="11"/>
    </row>
    <row r="486" spans="1:11" ht="22.15" customHeight="1" x14ac:dyDescent="0.35">
      <c r="A486" s="44" t="s">
        <v>73</v>
      </c>
      <c r="B486" s="49"/>
      <c r="C486" s="49"/>
      <c r="D486" s="49"/>
      <c r="E486" s="49"/>
      <c r="F486" s="50"/>
      <c r="G486" s="48">
        <v>2128771.2000000002</v>
      </c>
      <c r="H486" s="55"/>
      <c r="I486" s="48">
        <v>1841197.87</v>
      </c>
      <c r="K486" s="11"/>
    </row>
    <row r="487" spans="1:11" ht="22.15" customHeight="1" x14ac:dyDescent="0.35">
      <c r="A487" s="81" t="s">
        <v>74</v>
      </c>
      <c r="B487" s="82"/>
      <c r="C487" s="82"/>
      <c r="D487" s="82"/>
      <c r="E487" s="82"/>
      <c r="F487" s="93"/>
      <c r="G487" s="48">
        <v>0</v>
      </c>
      <c r="H487" s="55"/>
      <c r="I487" s="48">
        <v>761457.68</v>
      </c>
    </row>
    <row r="488" spans="1:11" ht="22.15" customHeight="1" x14ac:dyDescent="0.35">
      <c r="A488" s="81" t="s">
        <v>125</v>
      </c>
      <c r="B488" s="82"/>
      <c r="C488" s="82"/>
      <c r="D488" s="82"/>
      <c r="E488" s="82"/>
      <c r="F488" s="93"/>
      <c r="G488" s="48">
        <v>7201817.1200000001</v>
      </c>
      <c r="H488" s="55"/>
      <c r="I488" s="48">
        <v>7021491.79</v>
      </c>
    </row>
    <row r="489" spans="1:11" ht="22.15" customHeight="1" x14ac:dyDescent="0.35">
      <c r="A489" s="81" t="s">
        <v>239</v>
      </c>
      <c r="B489" s="82"/>
      <c r="C489" s="82"/>
      <c r="D489" s="82"/>
      <c r="E489" s="82"/>
      <c r="F489" s="93"/>
      <c r="G489" s="48">
        <v>6887586.21</v>
      </c>
      <c r="H489" s="55"/>
      <c r="I489" s="48">
        <v>9630409.1500000004</v>
      </c>
    </row>
    <row r="490" spans="1:11" ht="22.15" customHeight="1" x14ac:dyDescent="0.35">
      <c r="A490" s="81" t="s">
        <v>271</v>
      </c>
      <c r="B490" s="82"/>
      <c r="C490" s="82"/>
      <c r="D490" s="82"/>
      <c r="E490" s="82"/>
      <c r="F490" s="93"/>
      <c r="G490" s="48">
        <f>100000+1630380</f>
        <v>1730380</v>
      </c>
      <c r="H490" s="55"/>
      <c r="I490" s="48">
        <f>270000+15000</f>
        <v>285000</v>
      </c>
    </row>
    <row r="491" spans="1:11" ht="22.15" customHeight="1" x14ac:dyDescent="0.35">
      <c r="A491" s="39" t="s">
        <v>75</v>
      </c>
      <c r="B491" s="49"/>
      <c r="C491" s="49"/>
      <c r="D491" s="49"/>
      <c r="E491" s="49"/>
      <c r="F491" s="50"/>
      <c r="G491" s="43">
        <f>SUM(G470:G490)</f>
        <v>166187838.55999997</v>
      </c>
      <c r="H491" s="55"/>
      <c r="I491" s="43">
        <f>SUM(I470:I490)</f>
        <v>157254429.71000001</v>
      </c>
    </row>
    <row r="492" spans="1:11" ht="22.15" customHeight="1" x14ac:dyDescent="0.35"/>
    <row r="493" spans="1:11" ht="22.15" customHeight="1" x14ac:dyDescent="0.35"/>
    <row r="494" spans="1:11" ht="22.15" customHeight="1" x14ac:dyDescent="0.35">
      <c r="A494" s="24" t="s">
        <v>76</v>
      </c>
    </row>
    <row r="495" spans="1:11" ht="22.15" customHeight="1" x14ac:dyDescent="0.35">
      <c r="A495" s="24" t="s">
        <v>104</v>
      </c>
    </row>
    <row r="496" spans="1:11" ht="22.15" customHeight="1" x14ac:dyDescent="0.35"/>
    <row r="497" spans="1:11" ht="22.15" customHeight="1" x14ac:dyDescent="0.35">
      <c r="A497" s="24" t="s">
        <v>355</v>
      </c>
    </row>
    <row r="498" spans="1:11" ht="22.15" customHeight="1" x14ac:dyDescent="0.35">
      <c r="A498" s="24" t="s">
        <v>365</v>
      </c>
      <c r="B498" s="78"/>
      <c r="C498" s="78"/>
      <c r="D498" s="78"/>
    </row>
    <row r="499" spans="1:11" ht="22.15" customHeight="1" x14ac:dyDescent="0.35">
      <c r="B499" s="78"/>
      <c r="C499" s="78"/>
      <c r="D499" s="78"/>
    </row>
    <row r="500" spans="1:11" ht="22.15" customHeight="1" x14ac:dyDescent="0.35"/>
    <row r="501" spans="1:11" ht="22.15" customHeight="1" x14ac:dyDescent="0.35">
      <c r="A501" s="32" t="s">
        <v>227</v>
      </c>
      <c r="B501" s="32" t="s">
        <v>116</v>
      </c>
      <c r="C501" s="32"/>
      <c r="D501" s="32"/>
      <c r="K501" s="11"/>
    </row>
    <row r="502" spans="1:11" ht="22.15" customHeight="1" x14ac:dyDescent="0.35">
      <c r="A502" s="32"/>
      <c r="B502" s="32"/>
      <c r="C502" s="32"/>
      <c r="D502" s="32"/>
      <c r="K502" s="11"/>
    </row>
    <row r="503" spans="1:11" ht="22.15" customHeight="1" x14ac:dyDescent="0.35">
      <c r="A503" s="32"/>
      <c r="B503" s="32"/>
      <c r="C503" s="32"/>
      <c r="D503" s="32"/>
      <c r="K503" s="11"/>
    </row>
    <row r="504" spans="1:11" ht="22.15" customHeight="1" x14ac:dyDescent="0.35">
      <c r="A504" s="24" t="s">
        <v>356</v>
      </c>
      <c r="K504" s="11"/>
    </row>
    <row r="505" spans="1:11" ht="22.15" customHeight="1" x14ac:dyDescent="0.35">
      <c r="A505" s="32" t="s">
        <v>103</v>
      </c>
      <c r="K505" s="11"/>
    </row>
    <row r="506" spans="1:11" ht="22.15" customHeight="1" x14ac:dyDescent="0.35">
      <c r="A506" s="32"/>
      <c r="K506" s="11"/>
    </row>
    <row r="507" spans="1:11" ht="22.15" customHeight="1" x14ac:dyDescent="0.35">
      <c r="A507" s="118" t="s">
        <v>4</v>
      </c>
      <c r="B507" s="119"/>
      <c r="C507" s="119"/>
      <c r="D507" s="119"/>
      <c r="E507" s="119"/>
      <c r="F507" s="120"/>
      <c r="G507" s="59">
        <v>2024</v>
      </c>
      <c r="H507" s="54"/>
      <c r="I507" s="59">
        <v>2023</v>
      </c>
      <c r="K507" s="11"/>
    </row>
    <row r="508" spans="1:11" ht="22.15" customHeight="1" x14ac:dyDescent="0.35">
      <c r="A508" s="44" t="s">
        <v>111</v>
      </c>
      <c r="B508" s="49"/>
      <c r="C508" s="49"/>
      <c r="D508" s="49"/>
      <c r="E508" s="49"/>
      <c r="F508" s="50"/>
      <c r="G508" s="48">
        <v>369067.02</v>
      </c>
      <c r="H508" s="55"/>
      <c r="I508" s="48">
        <v>616457.30000000005</v>
      </c>
    </row>
    <row r="509" spans="1:11" ht="22.15" customHeight="1" x14ac:dyDescent="0.35">
      <c r="A509" s="44" t="s">
        <v>77</v>
      </c>
      <c r="B509" s="49"/>
      <c r="C509" s="49"/>
      <c r="D509" s="49"/>
      <c r="E509" s="49"/>
      <c r="F509" s="50"/>
      <c r="G509" s="48">
        <v>10765858.34</v>
      </c>
      <c r="H509" s="55"/>
      <c r="I509" s="48">
        <v>9347745.8399999999</v>
      </c>
    </row>
    <row r="510" spans="1:11" ht="22.15" customHeight="1" x14ac:dyDescent="0.35">
      <c r="A510" s="44" t="s">
        <v>191</v>
      </c>
      <c r="B510" s="49"/>
      <c r="C510" s="49"/>
      <c r="D510" s="49"/>
      <c r="E510" s="49"/>
      <c r="F510" s="50"/>
      <c r="G510" s="48">
        <v>3476039.19</v>
      </c>
      <c r="H510" s="55"/>
      <c r="I510" s="48">
        <v>1148396.3500000001</v>
      </c>
    </row>
    <row r="511" spans="1:11" ht="22.15" customHeight="1" x14ac:dyDescent="0.35">
      <c r="A511" s="44" t="s">
        <v>190</v>
      </c>
      <c r="B511" s="49"/>
      <c r="C511" s="49"/>
      <c r="D511" s="49"/>
      <c r="E511" s="49"/>
      <c r="F511" s="50"/>
      <c r="G511" s="48">
        <v>319526.90000000002</v>
      </c>
      <c r="H511" s="55"/>
      <c r="I511" s="48">
        <v>1963241.65</v>
      </c>
    </row>
    <row r="512" spans="1:11" ht="22.15" customHeight="1" x14ac:dyDescent="0.35">
      <c r="A512" s="39" t="s">
        <v>62</v>
      </c>
      <c r="B512" s="40"/>
      <c r="C512" s="40"/>
      <c r="D512" s="40"/>
      <c r="E512" s="40"/>
      <c r="F512" s="41"/>
      <c r="G512" s="43">
        <f>SUM(G508:G511)</f>
        <v>14930491.449999999</v>
      </c>
      <c r="H512" s="54"/>
      <c r="I512" s="43">
        <f>SUM(I508:I511)</f>
        <v>13075841.140000001</v>
      </c>
      <c r="K512" s="10">
        <f>+G512+G530+G579</f>
        <v>92829513.469999984</v>
      </c>
    </row>
    <row r="513" spans="1:11" ht="22.15" customHeight="1" x14ac:dyDescent="0.35"/>
    <row r="514" spans="1:11" ht="22.15" customHeight="1" x14ac:dyDescent="0.35"/>
    <row r="515" spans="1:11" ht="22.15" customHeight="1" x14ac:dyDescent="0.35"/>
    <row r="516" spans="1:11" ht="22.15" customHeight="1" x14ac:dyDescent="0.35">
      <c r="A516" s="32" t="s">
        <v>78</v>
      </c>
      <c r="B516" s="32" t="s">
        <v>86</v>
      </c>
      <c r="C516" s="32"/>
      <c r="D516" s="32"/>
      <c r="E516" s="32"/>
    </row>
    <row r="517" spans="1:11" ht="22.15" customHeight="1" x14ac:dyDescent="0.35">
      <c r="A517" s="32"/>
      <c r="B517" s="32"/>
      <c r="C517" s="32"/>
      <c r="D517" s="32"/>
      <c r="E517" s="32"/>
    </row>
    <row r="518" spans="1:11" ht="22.15" customHeight="1" x14ac:dyDescent="0.35">
      <c r="A518" s="24" t="s">
        <v>357</v>
      </c>
    </row>
    <row r="519" spans="1:11" ht="22.15" customHeight="1" x14ac:dyDescent="0.35"/>
    <row r="520" spans="1:11" ht="22.15" customHeight="1" x14ac:dyDescent="0.35">
      <c r="A520" s="118" t="s">
        <v>4</v>
      </c>
      <c r="B520" s="119"/>
      <c r="C520" s="119"/>
      <c r="D520" s="119"/>
      <c r="E520" s="119"/>
      <c r="F520" s="120"/>
      <c r="G520" s="59">
        <v>2024</v>
      </c>
      <c r="H520" s="54"/>
      <c r="I520" s="59">
        <v>2023</v>
      </c>
    </row>
    <row r="521" spans="1:11" ht="22.15" customHeight="1" x14ac:dyDescent="0.35">
      <c r="A521" s="44" t="s">
        <v>119</v>
      </c>
      <c r="B521" s="49"/>
      <c r="C521" s="49"/>
      <c r="D521" s="49"/>
      <c r="E521" s="49"/>
      <c r="F521" s="50"/>
      <c r="G521" s="48">
        <v>1284392.1100000001</v>
      </c>
      <c r="H521" s="55"/>
      <c r="I521" s="48">
        <v>909316.2</v>
      </c>
    </row>
    <row r="522" spans="1:11" ht="22.15" customHeight="1" x14ac:dyDescent="0.35">
      <c r="A522" s="44" t="s">
        <v>120</v>
      </c>
      <c r="B522" s="49"/>
      <c r="C522" s="49"/>
      <c r="D522" s="49"/>
      <c r="E522" s="49"/>
      <c r="F522" s="50"/>
      <c r="G522" s="48">
        <v>262937.64</v>
      </c>
      <c r="H522" s="55"/>
      <c r="I522" s="48">
        <v>270337.03000000003</v>
      </c>
    </row>
    <row r="523" spans="1:11" ht="22.15" customHeight="1" x14ac:dyDescent="0.35">
      <c r="A523" s="44" t="s">
        <v>124</v>
      </c>
      <c r="B523" s="49"/>
      <c r="C523" s="49"/>
      <c r="D523" s="49"/>
      <c r="E523" s="49"/>
      <c r="F523" s="50"/>
      <c r="G523" s="48">
        <v>759040.3</v>
      </c>
      <c r="H523" s="55"/>
      <c r="I523" s="48">
        <v>525058.31999999995</v>
      </c>
    </row>
    <row r="524" spans="1:11" ht="22.15" customHeight="1" x14ac:dyDescent="0.35">
      <c r="A524" s="44" t="s">
        <v>87</v>
      </c>
      <c r="B524" s="49"/>
      <c r="C524" s="49"/>
      <c r="D524" s="49"/>
      <c r="E524" s="49"/>
      <c r="F524" s="50"/>
      <c r="G524" s="48">
        <v>2504729.0299999998</v>
      </c>
      <c r="H524" s="55"/>
      <c r="I524" s="48">
        <v>2718783.57</v>
      </c>
    </row>
    <row r="525" spans="1:11" ht="22.15" customHeight="1" x14ac:dyDescent="0.35">
      <c r="A525" s="44" t="s">
        <v>88</v>
      </c>
      <c r="B525" s="49"/>
      <c r="C525" s="49"/>
      <c r="D525" s="49"/>
      <c r="E525" s="49"/>
      <c r="F525" s="50"/>
      <c r="G525" s="48">
        <f>10753184.3-57123.69</f>
        <v>10696060.610000001</v>
      </c>
      <c r="H525" s="55"/>
      <c r="I525" s="48">
        <f>9448417.4+103386.38+471478.8+2773</f>
        <v>10026055.580000002</v>
      </c>
    </row>
    <row r="526" spans="1:11" ht="22.15" customHeight="1" x14ac:dyDescent="0.35">
      <c r="A526" s="44" t="s">
        <v>114</v>
      </c>
      <c r="B526" s="49"/>
      <c r="C526" s="49"/>
      <c r="D526" s="49"/>
      <c r="E526" s="49"/>
      <c r="F526" s="50"/>
      <c r="G526" s="48">
        <v>57123.69</v>
      </c>
      <c r="H526" s="55"/>
      <c r="I526" s="48">
        <v>64756.15</v>
      </c>
    </row>
    <row r="527" spans="1:11" ht="22.15" customHeight="1" x14ac:dyDescent="0.35">
      <c r="A527" s="105" t="s">
        <v>273</v>
      </c>
      <c r="B527" s="51"/>
      <c r="C527" s="51"/>
      <c r="D527" s="51"/>
      <c r="E527" s="51"/>
      <c r="F527" s="106"/>
      <c r="G527" s="48">
        <v>92459.06</v>
      </c>
      <c r="H527" s="55"/>
      <c r="I527" s="48">
        <v>117545.94</v>
      </c>
      <c r="K527" s="11"/>
    </row>
    <row r="528" spans="1:11" ht="22.15" customHeight="1" x14ac:dyDescent="0.35">
      <c r="A528" s="44" t="s">
        <v>275</v>
      </c>
      <c r="B528" s="49"/>
      <c r="C528" s="49"/>
      <c r="D528" s="49"/>
      <c r="E528" s="49"/>
      <c r="F528" s="50"/>
      <c r="G528" s="48">
        <v>83347.42</v>
      </c>
      <c r="H528" s="54"/>
      <c r="I528" s="48">
        <v>90680.07</v>
      </c>
      <c r="K528" s="11"/>
    </row>
    <row r="529" spans="1:11" ht="22.15" customHeight="1" x14ac:dyDescent="0.35">
      <c r="A529" s="44" t="s">
        <v>274</v>
      </c>
      <c r="B529" s="49"/>
      <c r="C529" s="49"/>
      <c r="D529" s="49"/>
      <c r="E529" s="49"/>
      <c r="F529" s="50"/>
      <c r="G529" s="48">
        <v>2278383.2799999998</v>
      </c>
      <c r="H529" s="54"/>
      <c r="I529" s="48">
        <v>2492429.2000000002</v>
      </c>
      <c r="K529" s="11"/>
    </row>
    <row r="530" spans="1:11" ht="22.15" customHeight="1" x14ac:dyDescent="0.35">
      <c r="A530" s="39" t="s">
        <v>101</v>
      </c>
      <c r="B530" s="40"/>
      <c r="C530" s="40"/>
      <c r="D530" s="40"/>
      <c r="E530" s="40"/>
      <c r="F530" s="41"/>
      <c r="G530" s="43">
        <f>SUM(G521:G529)</f>
        <v>18018473.140000001</v>
      </c>
      <c r="I530" s="43">
        <f>SUM(I521:I529)</f>
        <v>17214962.060000002</v>
      </c>
      <c r="K530" s="11"/>
    </row>
    <row r="531" spans="1:11" ht="22.15" customHeight="1" x14ac:dyDescent="0.35">
      <c r="A531" s="46"/>
      <c r="B531" s="46"/>
      <c r="C531" s="46"/>
      <c r="D531" s="46"/>
      <c r="E531" s="46"/>
      <c r="F531" s="46"/>
      <c r="G531" s="80"/>
      <c r="I531" s="80"/>
      <c r="K531" s="11"/>
    </row>
    <row r="532" spans="1:11" ht="22.15" customHeight="1" x14ac:dyDescent="0.35">
      <c r="A532" s="46"/>
      <c r="B532" s="46"/>
      <c r="C532" s="46"/>
      <c r="D532" s="46"/>
      <c r="E532" s="46"/>
      <c r="F532" s="46"/>
      <c r="G532" s="80"/>
      <c r="I532" s="80"/>
      <c r="K532" s="11"/>
    </row>
    <row r="533" spans="1:11" ht="22.15" customHeight="1" x14ac:dyDescent="0.35">
      <c r="K533" s="11"/>
    </row>
    <row r="534" spans="1:11" ht="22.15" customHeight="1" x14ac:dyDescent="0.35">
      <c r="A534" s="32" t="s">
        <v>79</v>
      </c>
      <c r="B534" s="46" t="s">
        <v>90</v>
      </c>
      <c r="C534" s="46"/>
      <c r="D534" s="46"/>
      <c r="E534" s="46"/>
      <c r="F534" s="46"/>
      <c r="G534" s="80"/>
      <c r="H534" s="54"/>
      <c r="I534" s="80"/>
      <c r="K534" s="11"/>
    </row>
    <row r="535" spans="1:11" ht="22.15" customHeight="1" x14ac:dyDescent="0.35">
      <c r="A535" s="32"/>
      <c r="B535" s="46"/>
      <c r="C535" s="46"/>
      <c r="D535" s="46"/>
      <c r="E535" s="46"/>
      <c r="F535" s="46"/>
      <c r="G535" s="80"/>
      <c r="H535" s="54"/>
      <c r="I535" s="80"/>
      <c r="K535" s="11"/>
    </row>
    <row r="536" spans="1:11" ht="22.15" customHeight="1" x14ac:dyDescent="0.35">
      <c r="A536" s="51" t="s">
        <v>358</v>
      </c>
      <c r="B536" s="46"/>
      <c r="C536" s="46"/>
      <c r="D536" s="46"/>
      <c r="E536" s="46"/>
      <c r="F536" s="46"/>
      <c r="G536" s="80"/>
      <c r="H536" s="54"/>
      <c r="I536" s="80"/>
      <c r="K536" s="11"/>
    </row>
    <row r="537" spans="1:11" ht="22.15" customHeight="1" x14ac:dyDescent="0.35">
      <c r="A537" s="51"/>
      <c r="B537" s="46"/>
      <c r="C537" s="46"/>
      <c r="D537" s="46"/>
      <c r="E537" s="46"/>
      <c r="F537" s="46"/>
      <c r="G537" s="80"/>
      <c r="H537" s="54"/>
      <c r="I537" s="80"/>
      <c r="K537" s="11"/>
    </row>
    <row r="538" spans="1:11" ht="22.15" customHeight="1" x14ac:dyDescent="0.35">
      <c r="A538" s="118" t="s">
        <v>4</v>
      </c>
      <c r="B538" s="119"/>
      <c r="C538" s="119"/>
      <c r="D538" s="119"/>
      <c r="E538" s="119"/>
      <c r="F538" s="120"/>
      <c r="G538" s="59">
        <v>2024</v>
      </c>
      <c r="H538" s="54"/>
      <c r="I538" s="59">
        <v>2023</v>
      </c>
    </row>
    <row r="539" spans="1:11" ht="22.15" customHeight="1" x14ac:dyDescent="0.35">
      <c r="A539" s="44" t="s">
        <v>193</v>
      </c>
      <c r="B539" s="49"/>
      <c r="C539" s="49"/>
      <c r="D539" s="49"/>
      <c r="E539" s="49"/>
      <c r="F539" s="50"/>
      <c r="G539" s="48">
        <v>5875950.1200000001</v>
      </c>
      <c r="H539" s="55"/>
      <c r="I539" s="48">
        <v>6490171.1100000003</v>
      </c>
    </row>
    <row r="540" spans="1:11" ht="22.15" hidden="1" customHeight="1" x14ac:dyDescent="0.35">
      <c r="A540" s="44" t="s">
        <v>194</v>
      </c>
      <c r="B540" s="49"/>
      <c r="C540" s="49"/>
      <c r="D540" s="49"/>
      <c r="E540" s="49"/>
      <c r="F540" s="50"/>
      <c r="G540" s="48">
        <v>0</v>
      </c>
      <c r="H540" s="55"/>
      <c r="I540" s="48">
        <v>0</v>
      </c>
    </row>
    <row r="541" spans="1:11" ht="22.15" customHeight="1" x14ac:dyDescent="0.35">
      <c r="A541" s="39" t="s">
        <v>91</v>
      </c>
      <c r="B541" s="40"/>
      <c r="C541" s="40"/>
      <c r="D541" s="40"/>
      <c r="E541" s="40"/>
      <c r="F541" s="41"/>
      <c r="G541" s="92">
        <f>SUM(G539:G540)</f>
        <v>5875950.1200000001</v>
      </c>
      <c r="H541" s="55"/>
      <c r="I541" s="92">
        <f>SUM(I539:I540)</f>
        <v>6490171.1100000003</v>
      </c>
    </row>
    <row r="542" spans="1:11" ht="22.15" customHeight="1" x14ac:dyDescent="0.35">
      <c r="A542" s="46"/>
      <c r="B542" s="46"/>
      <c r="C542" s="46"/>
      <c r="D542" s="46"/>
      <c r="E542" s="46"/>
      <c r="F542" s="46"/>
      <c r="G542" s="80"/>
      <c r="H542" s="54"/>
      <c r="I542" s="80"/>
    </row>
    <row r="543" spans="1:11" ht="22.15" customHeight="1" x14ac:dyDescent="0.35">
      <c r="A543" s="46"/>
      <c r="B543" s="46"/>
      <c r="C543" s="46"/>
      <c r="D543" s="46"/>
      <c r="E543" s="46"/>
      <c r="F543" s="46"/>
      <c r="G543" s="80"/>
      <c r="H543" s="54"/>
      <c r="I543" s="80"/>
    </row>
    <row r="544" spans="1:11" ht="22.15" customHeight="1" x14ac:dyDescent="0.35">
      <c r="A544" s="32" t="s">
        <v>293</v>
      </c>
      <c r="B544" s="46"/>
      <c r="C544" s="46"/>
      <c r="D544" s="46"/>
      <c r="E544" s="46"/>
      <c r="F544" s="46"/>
      <c r="G544" s="80"/>
      <c r="H544" s="54"/>
      <c r="I544" s="80"/>
    </row>
    <row r="545" spans="1:11" ht="22.15" customHeight="1" x14ac:dyDescent="0.35">
      <c r="A545" s="46"/>
      <c r="B545" s="46"/>
      <c r="C545" s="46"/>
      <c r="D545" s="46"/>
      <c r="E545" s="46"/>
      <c r="F545" s="46"/>
      <c r="G545" s="80"/>
      <c r="H545" s="54"/>
      <c r="I545" s="80"/>
    </row>
    <row r="546" spans="1:11" ht="22.15" customHeight="1" x14ac:dyDescent="0.35">
      <c r="A546" s="51" t="s">
        <v>359</v>
      </c>
      <c r="B546" s="46"/>
      <c r="C546" s="46"/>
      <c r="D546" s="46"/>
      <c r="E546" s="46"/>
      <c r="F546" s="46"/>
      <c r="G546" s="80"/>
      <c r="H546" s="54"/>
      <c r="I546" s="80"/>
      <c r="K546" s="11"/>
    </row>
    <row r="547" spans="1:11" ht="22.15" customHeight="1" x14ac:dyDescent="0.35">
      <c r="A547" s="51" t="s">
        <v>360</v>
      </c>
      <c r="B547" s="46"/>
      <c r="C547" s="46"/>
      <c r="D547" s="46"/>
      <c r="E547" s="46"/>
      <c r="F547" s="46"/>
      <c r="G547" s="80"/>
      <c r="H547" s="54"/>
      <c r="I547" s="80"/>
      <c r="K547" s="11"/>
    </row>
    <row r="548" spans="1:11" ht="22.15" customHeight="1" x14ac:dyDescent="0.35">
      <c r="A548" s="51"/>
      <c r="B548" s="46"/>
      <c r="C548" s="46"/>
      <c r="D548" s="46"/>
      <c r="E548" s="46"/>
      <c r="F548" s="46"/>
      <c r="G548" s="80"/>
      <c r="H548" s="54"/>
      <c r="I548" s="80"/>
      <c r="K548" s="11"/>
    </row>
    <row r="549" spans="1:11" ht="22.15" customHeight="1" x14ac:dyDescent="0.35">
      <c r="A549" s="118" t="s">
        <v>4</v>
      </c>
      <c r="B549" s="119"/>
      <c r="C549" s="119"/>
      <c r="D549" s="119"/>
      <c r="E549" s="119"/>
      <c r="F549" s="120"/>
      <c r="G549" s="59">
        <v>2024</v>
      </c>
      <c r="H549" s="54"/>
      <c r="I549" s="59">
        <v>2023</v>
      </c>
    </row>
    <row r="550" spans="1:11" ht="22.15" customHeight="1" x14ac:dyDescent="0.35">
      <c r="A550" s="44" t="s">
        <v>295</v>
      </c>
      <c r="B550" s="49"/>
      <c r="C550" s="49"/>
      <c r="D550" s="49"/>
      <c r="E550" s="49"/>
      <c r="F550" s="50"/>
      <c r="G550" s="48"/>
      <c r="H550" s="55"/>
      <c r="I550" s="48">
        <v>43499.23</v>
      </c>
    </row>
    <row r="551" spans="1:11" ht="22.15" customHeight="1" x14ac:dyDescent="0.35">
      <c r="A551" s="39" t="s">
        <v>294</v>
      </c>
      <c r="B551" s="40"/>
      <c r="C551" s="40"/>
      <c r="D551" s="40"/>
      <c r="E551" s="40"/>
      <c r="F551" s="41"/>
      <c r="G551" s="92">
        <f>SUM(G550:G550)</f>
        <v>0</v>
      </c>
      <c r="H551" s="55"/>
      <c r="I551" s="92">
        <f>SUM(I550:I550)</f>
        <v>43499.23</v>
      </c>
    </row>
    <row r="552" spans="1:11" ht="22.15" customHeight="1" x14ac:dyDescent="0.35">
      <c r="A552" s="46"/>
      <c r="B552" s="46"/>
      <c r="C552" s="46"/>
      <c r="D552" s="46"/>
      <c r="E552" s="46"/>
      <c r="F552" s="46"/>
      <c r="G552" s="80"/>
      <c r="H552" s="54"/>
      <c r="I552" s="80"/>
    </row>
    <row r="553" spans="1:11" ht="22.15" customHeight="1" x14ac:dyDescent="0.35"/>
    <row r="554" spans="1:11" ht="22.15" customHeight="1" x14ac:dyDescent="0.35">
      <c r="A554" s="32" t="s">
        <v>85</v>
      </c>
      <c r="B554" s="32" t="s">
        <v>117</v>
      </c>
      <c r="C554" s="32"/>
      <c r="D554" s="32"/>
      <c r="K554" s="11"/>
    </row>
    <row r="555" spans="1:11" ht="22.15" customHeight="1" x14ac:dyDescent="0.35">
      <c r="A555" s="32"/>
      <c r="B555" s="32"/>
      <c r="C555" s="32"/>
      <c r="D555" s="32"/>
      <c r="K555" s="11"/>
    </row>
    <row r="556" spans="1:11" ht="22.15" customHeight="1" x14ac:dyDescent="0.35">
      <c r="A556" s="24" t="s">
        <v>361</v>
      </c>
      <c r="K556" s="11"/>
    </row>
    <row r="557" spans="1:11" ht="22.15" customHeight="1" x14ac:dyDescent="0.35">
      <c r="K557" s="11"/>
    </row>
    <row r="558" spans="1:11" ht="22.15" customHeight="1" x14ac:dyDescent="0.35">
      <c r="A558" s="118" t="s">
        <v>4</v>
      </c>
      <c r="B558" s="119"/>
      <c r="C558" s="119"/>
      <c r="D558" s="119"/>
      <c r="E558" s="119"/>
      <c r="F558" s="120"/>
      <c r="G558" s="101">
        <v>2024</v>
      </c>
      <c r="H558" s="54"/>
      <c r="I558" s="101">
        <v>2023</v>
      </c>
      <c r="K558" s="11"/>
    </row>
    <row r="559" spans="1:11" ht="22.15" customHeight="1" x14ac:dyDescent="0.35">
      <c r="A559" s="44" t="s">
        <v>80</v>
      </c>
      <c r="B559" s="49"/>
      <c r="C559" s="49"/>
      <c r="D559" s="49"/>
      <c r="E559" s="49"/>
      <c r="F559" s="50"/>
      <c r="G559" s="48">
        <v>6497849.6799999997</v>
      </c>
      <c r="H559" s="55"/>
      <c r="I559" s="48">
        <v>6441832.4299999997</v>
      </c>
      <c r="K559" s="11"/>
    </row>
    <row r="560" spans="1:11" ht="22.15" customHeight="1" x14ac:dyDescent="0.35">
      <c r="A560" s="44" t="s">
        <v>81</v>
      </c>
      <c r="B560" s="49"/>
      <c r="C560" s="49"/>
      <c r="D560" s="49"/>
      <c r="E560" s="49"/>
      <c r="F560" s="50"/>
      <c r="G560" s="48">
        <v>4228880.41</v>
      </c>
      <c r="H560" s="55"/>
      <c r="I560" s="48">
        <v>3403010.08</v>
      </c>
      <c r="K560" s="11"/>
    </row>
    <row r="561" spans="1:11" ht="22.15" customHeight="1" x14ac:dyDescent="0.35">
      <c r="A561" s="44" t="s">
        <v>195</v>
      </c>
      <c r="B561" s="49"/>
      <c r="C561" s="49"/>
      <c r="D561" s="49"/>
      <c r="E561" s="49"/>
      <c r="F561" s="50"/>
      <c r="G561" s="48">
        <v>585529.55000000005</v>
      </c>
      <c r="H561" s="55"/>
      <c r="I561" s="48">
        <v>1571361.75</v>
      </c>
      <c r="K561" s="11"/>
    </row>
    <row r="562" spans="1:11" ht="22.15" customHeight="1" x14ac:dyDescent="0.35">
      <c r="A562" s="44" t="s">
        <v>109</v>
      </c>
      <c r="B562" s="49"/>
      <c r="C562" s="49"/>
      <c r="D562" s="49"/>
      <c r="E562" s="49"/>
      <c r="F562" s="50"/>
      <c r="G562" s="48">
        <v>4794351.91</v>
      </c>
      <c r="H562" s="55"/>
      <c r="I562" s="48">
        <v>4746852.5199999996</v>
      </c>
      <c r="K562" s="11"/>
    </row>
    <row r="563" spans="1:11" ht="22.15" customHeight="1" x14ac:dyDescent="0.35">
      <c r="A563" s="44" t="s">
        <v>82</v>
      </c>
      <c r="B563" s="49"/>
      <c r="C563" s="49"/>
      <c r="D563" s="49"/>
      <c r="E563" s="49"/>
      <c r="F563" s="50"/>
      <c r="G563" s="48">
        <v>2273650.64</v>
      </c>
      <c r="H563" s="55"/>
      <c r="I563" s="48">
        <v>2790399.42</v>
      </c>
      <c r="K563" s="11"/>
    </row>
    <row r="564" spans="1:11" ht="22.15" customHeight="1" x14ac:dyDescent="0.35">
      <c r="A564" s="44" t="s">
        <v>95</v>
      </c>
      <c r="B564" s="49"/>
      <c r="C564" s="49"/>
      <c r="D564" s="49"/>
      <c r="E564" s="49"/>
      <c r="F564" s="50"/>
      <c r="G564" s="48">
        <v>2786254</v>
      </c>
      <c r="H564" s="55"/>
      <c r="I564" s="48">
        <v>1637518.45</v>
      </c>
      <c r="K564" s="11"/>
    </row>
    <row r="565" spans="1:11" ht="22.15" customHeight="1" x14ac:dyDescent="0.35">
      <c r="A565" s="44" t="s">
        <v>83</v>
      </c>
      <c r="B565" s="49"/>
      <c r="C565" s="49"/>
      <c r="D565" s="49"/>
      <c r="E565" s="49"/>
      <c r="F565" s="50"/>
      <c r="G565" s="48">
        <v>6116027.0899999999</v>
      </c>
      <c r="H565" s="55"/>
      <c r="I565" s="48">
        <v>4321029.03</v>
      </c>
      <c r="K565" s="11"/>
    </row>
    <row r="566" spans="1:11" ht="22.15" customHeight="1" x14ac:dyDescent="0.35">
      <c r="A566" s="44" t="s">
        <v>309</v>
      </c>
      <c r="B566" s="49"/>
      <c r="C566" s="49"/>
      <c r="D566" s="49"/>
      <c r="E566" s="49"/>
      <c r="F566" s="50"/>
      <c r="G566" s="48">
        <f>79531.15+437248.41</f>
        <v>516779.55999999994</v>
      </c>
      <c r="H566" s="55"/>
      <c r="I566" s="48">
        <f>75596.48+460649.32</f>
        <v>536245.80000000005</v>
      </c>
      <c r="K566" s="11">
        <f>+G566+G567</f>
        <v>4233989.91</v>
      </c>
    </row>
    <row r="567" spans="1:11" ht="22.15" customHeight="1" x14ac:dyDescent="0.35">
      <c r="A567" s="44" t="s">
        <v>276</v>
      </c>
      <c r="B567" s="49"/>
      <c r="C567" s="49"/>
      <c r="D567" s="49"/>
      <c r="E567" s="49"/>
      <c r="F567" s="50"/>
      <c r="G567" s="48">
        <f>3690820.85+26389.5</f>
        <v>3717210.35</v>
      </c>
      <c r="H567" s="55"/>
      <c r="I567" s="48">
        <f>10030+810944.86+2623116.89</f>
        <v>3444091.75</v>
      </c>
      <c r="K567" s="11">
        <f>+G541</f>
        <v>5875950.1200000001</v>
      </c>
    </row>
    <row r="568" spans="1:11" ht="22.15" customHeight="1" x14ac:dyDescent="0.35">
      <c r="A568" s="44" t="s">
        <v>196</v>
      </c>
      <c r="B568" s="49"/>
      <c r="C568" s="49"/>
      <c r="D568" s="49"/>
      <c r="E568" s="49"/>
      <c r="F568" s="50"/>
      <c r="G568" s="48">
        <v>4147947.45</v>
      </c>
      <c r="H568" s="55"/>
      <c r="I568" s="48">
        <v>5499679.7599999998</v>
      </c>
      <c r="K568" s="11">
        <f>SUM(K566:K567)</f>
        <v>10109940.030000001</v>
      </c>
    </row>
    <row r="569" spans="1:11" ht="22.15" customHeight="1" x14ac:dyDescent="0.35">
      <c r="A569" s="44" t="s">
        <v>105</v>
      </c>
      <c r="B569" s="49"/>
      <c r="C569" s="49"/>
      <c r="D569" s="49"/>
      <c r="E569" s="49"/>
      <c r="F569" s="50"/>
      <c r="G569" s="48">
        <f>9500+176826.72</f>
        <v>186326.72</v>
      </c>
      <c r="H569" s="55"/>
      <c r="I569" s="48">
        <f>1500+1856508.08</f>
        <v>1858008.08</v>
      </c>
      <c r="K569" s="11"/>
    </row>
    <row r="570" spans="1:11" ht="22.15" customHeight="1" x14ac:dyDescent="0.35">
      <c r="A570" s="44" t="s">
        <v>106</v>
      </c>
      <c r="B570" s="49"/>
      <c r="C570" s="49"/>
      <c r="D570" s="49"/>
      <c r="E570" s="49"/>
      <c r="F570" s="50"/>
      <c r="G570" s="48">
        <v>1833499.98</v>
      </c>
      <c r="H570" s="55"/>
      <c r="I570" s="48">
        <v>936679.36</v>
      </c>
      <c r="K570" s="11"/>
    </row>
    <row r="571" spans="1:11" ht="22.15" customHeight="1" x14ac:dyDescent="0.35">
      <c r="A571" s="44" t="s">
        <v>277</v>
      </c>
      <c r="B571" s="49"/>
      <c r="C571" s="49"/>
      <c r="D571" s="49"/>
      <c r="E571" s="49"/>
      <c r="F571" s="50"/>
      <c r="G571" s="48">
        <v>0</v>
      </c>
      <c r="H571" s="55"/>
      <c r="I571" s="48">
        <v>154870</v>
      </c>
    </row>
    <row r="572" spans="1:11" ht="22.15" customHeight="1" x14ac:dyDescent="0.35">
      <c r="A572" s="44" t="s">
        <v>84</v>
      </c>
      <c r="B572" s="49"/>
      <c r="C572" s="49"/>
      <c r="D572" s="49"/>
      <c r="E572" s="49"/>
      <c r="F572" s="50"/>
      <c r="G572" s="48">
        <f>1255909.4+2936+15500</f>
        <v>1274345.3999999999</v>
      </c>
      <c r="H572" s="55"/>
      <c r="I572" s="48">
        <f>2151722.81+3359.2+83970</f>
        <v>2239052.0100000002</v>
      </c>
    </row>
    <row r="573" spans="1:11" ht="22.15" customHeight="1" x14ac:dyDescent="0.35">
      <c r="A573" s="44" t="s">
        <v>112</v>
      </c>
      <c r="B573" s="49"/>
      <c r="C573" s="49"/>
      <c r="D573" s="49"/>
      <c r="E573" s="49"/>
      <c r="F573" s="50"/>
      <c r="G573" s="48">
        <v>6287702.2599999998</v>
      </c>
      <c r="H573" s="55"/>
      <c r="I573" s="48">
        <v>6086187.6500000004</v>
      </c>
    </row>
    <row r="574" spans="1:11" ht="22.15" hidden="1" customHeight="1" x14ac:dyDescent="0.35">
      <c r="A574" s="44" t="s">
        <v>307</v>
      </c>
      <c r="B574" s="49"/>
      <c r="C574" s="49"/>
      <c r="D574" s="49"/>
      <c r="E574" s="49"/>
      <c r="F574" s="50"/>
      <c r="G574" s="48"/>
      <c r="H574" s="55"/>
      <c r="I574" s="48">
        <v>0</v>
      </c>
    </row>
    <row r="575" spans="1:11" ht="22.15" customHeight="1" x14ac:dyDescent="0.35">
      <c r="A575" s="44" t="s">
        <v>308</v>
      </c>
      <c r="B575" s="49"/>
      <c r="C575" s="49"/>
      <c r="D575" s="49"/>
      <c r="E575" s="49"/>
      <c r="F575" s="50"/>
      <c r="G575" s="48">
        <v>0</v>
      </c>
      <c r="H575" s="55"/>
      <c r="I575" s="48">
        <f>778631.33+32379.2</f>
        <v>811010.52999999991</v>
      </c>
    </row>
    <row r="576" spans="1:11" ht="22.15" customHeight="1" x14ac:dyDescent="0.35">
      <c r="A576" s="81" t="s">
        <v>189</v>
      </c>
      <c r="B576" s="82"/>
      <c r="C576" s="82"/>
      <c r="D576" s="82"/>
      <c r="E576" s="82"/>
      <c r="F576" s="93"/>
      <c r="G576" s="48">
        <f>1420407.23+45000</f>
        <v>1465407.23</v>
      </c>
      <c r="H576" s="55"/>
      <c r="I576" s="48">
        <v>1277217.49</v>
      </c>
    </row>
    <row r="577" spans="1:11" ht="22.15" customHeight="1" x14ac:dyDescent="0.35">
      <c r="A577" s="44" t="s">
        <v>192</v>
      </c>
      <c r="B577" s="49"/>
      <c r="C577" s="49"/>
      <c r="D577" s="49"/>
      <c r="E577" s="49"/>
      <c r="F577" s="50"/>
      <c r="G577" s="48">
        <v>13167286.5</v>
      </c>
      <c r="H577" s="55"/>
      <c r="I577" s="48">
        <v>9367395.4000000004</v>
      </c>
    </row>
    <row r="578" spans="1:11" x14ac:dyDescent="0.35">
      <c r="A578" s="24" t="s">
        <v>278</v>
      </c>
      <c r="G578" s="48">
        <v>1500.15</v>
      </c>
      <c r="I578" s="48">
        <f>1553861.24+29700+1660.81</f>
        <v>1585222.05</v>
      </c>
    </row>
    <row r="579" spans="1:11" ht="22.15" customHeight="1" x14ac:dyDescent="0.35">
      <c r="A579" s="39" t="s">
        <v>118</v>
      </c>
      <c r="B579" s="49"/>
      <c r="C579" s="49"/>
      <c r="D579" s="49"/>
      <c r="E579" s="49"/>
      <c r="F579" s="50"/>
      <c r="G579" s="43">
        <f>SUM(G559:G578)</f>
        <v>59880548.879999988</v>
      </c>
      <c r="H579" s="55"/>
      <c r="I579" s="43">
        <f>SUM(I559:I578)</f>
        <v>58707663.559999995</v>
      </c>
      <c r="K579" s="11"/>
    </row>
    <row r="580" spans="1:11" ht="22.15" customHeight="1" x14ac:dyDescent="0.35">
      <c r="K580" s="11"/>
    </row>
    <row r="581" spans="1:11" ht="22.15" customHeight="1" x14ac:dyDescent="0.35">
      <c r="K581" s="11"/>
    </row>
    <row r="582" spans="1:11" ht="22.15" customHeight="1" x14ac:dyDescent="0.35">
      <c r="G582" s="80"/>
      <c r="K582" s="11"/>
    </row>
    <row r="583" spans="1:11" ht="22.15" customHeight="1" x14ac:dyDescent="0.35">
      <c r="A583" s="46"/>
      <c r="B583" s="46"/>
      <c r="C583" s="46"/>
      <c r="D583" s="46"/>
      <c r="E583" s="46"/>
      <c r="F583" s="46"/>
      <c r="G583" s="24"/>
      <c r="H583" s="54"/>
      <c r="I583" s="80"/>
      <c r="K583" s="11"/>
    </row>
    <row r="584" spans="1:11" ht="22.15" customHeight="1" x14ac:dyDescent="0.35">
      <c r="A584" s="46"/>
      <c r="B584" s="46"/>
      <c r="C584" s="46"/>
      <c r="D584" s="46"/>
      <c r="E584" s="46"/>
      <c r="F584" s="46"/>
      <c r="G584" s="80"/>
      <c r="H584" s="54"/>
      <c r="I584" s="80"/>
      <c r="K584" s="11"/>
    </row>
    <row r="585" spans="1:11" ht="22.15" customHeight="1" x14ac:dyDescent="0.35">
      <c r="A585" s="32" t="s">
        <v>89</v>
      </c>
      <c r="B585" s="46" t="s">
        <v>93</v>
      </c>
      <c r="C585" s="46"/>
      <c r="D585" s="46"/>
      <c r="E585" s="46"/>
      <c r="F585" s="46"/>
      <c r="G585" s="80"/>
      <c r="H585" s="54"/>
      <c r="I585" s="80"/>
      <c r="K585" s="11"/>
    </row>
    <row r="586" spans="1:11" ht="22.15" customHeight="1" x14ac:dyDescent="0.35">
      <c r="A586" s="32"/>
      <c r="B586" s="46"/>
      <c r="C586" s="46"/>
      <c r="D586" s="46"/>
      <c r="E586" s="46"/>
      <c r="F586" s="46"/>
      <c r="G586" s="80"/>
      <c r="H586" s="54"/>
      <c r="I586" s="80"/>
      <c r="K586" s="11"/>
    </row>
    <row r="587" spans="1:11" ht="22.15" customHeight="1" x14ac:dyDescent="0.35">
      <c r="A587" s="51" t="s">
        <v>362</v>
      </c>
      <c r="B587" s="46"/>
      <c r="C587" s="46"/>
      <c r="D587" s="46"/>
      <c r="E587" s="46"/>
      <c r="F587" s="46"/>
      <c r="G587" s="80"/>
      <c r="H587" s="54"/>
      <c r="I587" s="80"/>
      <c r="K587" s="11"/>
    </row>
    <row r="588" spans="1:11" ht="22.15" customHeight="1" x14ac:dyDescent="0.35">
      <c r="A588" s="51"/>
      <c r="B588" s="46"/>
      <c r="C588" s="46"/>
      <c r="D588" s="46"/>
      <c r="E588" s="46"/>
      <c r="F588" s="46"/>
      <c r="G588" s="80"/>
      <c r="H588" s="54"/>
      <c r="I588" s="80"/>
    </row>
    <row r="589" spans="1:11" ht="22.15" customHeight="1" x14ac:dyDescent="0.35">
      <c r="A589" s="118" t="s">
        <v>4</v>
      </c>
      <c r="B589" s="119"/>
      <c r="C589" s="119"/>
      <c r="D589" s="119"/>
      <c r="E589" s="119"/>
      <c r="F589" s="120"/>
      <c r="G589" s="59">
        <v>2024</v>
      </c>
      <c r="H589" s="54"/>
      <c r="I589" s="59">
        <v>2023</v>
      </c>
    </row>
    <row r="590" spans="1:11" ht="22.15" customHeight="1" x14ac:dyDescent="0.35">
      <c r="A590" s="44" t="s">
        <v>197</v>
      </c>
      <c r="B590" s="49"/>
      <c r="C590" s="49"/>
      <c r="D590" s="49"/>
      <c r="E590" s="49"/>
      <c r="F590" s="50"/>
      <c r="G590" s="48">
        <v>146746.95000000001</v>
      </c>
      <c r="H590" s="55"/>
      <c r="I590" s="48">
        <v>124480.83</v>
      </c>
    </row>
    <row r="591" spans="1:11" ht="22.15" customHeight="1" x14ac:dyDescent="0.35">
      <c r="A591" s="39" t="s">
        <v>94</v>
      </c>
      <c r="B591" s="40"/>
      <c r="C591" s="40"/>
      <c r="D591" s="40"/>
      <c r="E591" s="40"/>
      <c r="F591" s="41"/>
      <c r="G591" s="43">
        <f>SUM(G590)</f>
        <v>146746.95000000001</v>
      </c>
      <c r="H591" s="55"/>
      <c r="I591" s="43">
        <f>SUM(I590)</f>
        <v>124480.83</v>
      </c>
      <c r="K591" s="11"/>
    </row>
    <row r="592" spans="1:11" ht="22.15" customHeight="1" x14ac:dyDescent="0.35">
      <c r="A592" s="46"/>
      <c r="B592" s="46"/>
      <c r="C592" s="46"/>
      <c r="D592" s="46"/>
      <c r="E592" s="46"/>
      <c r="F592" s="46"/>
      <c r="G592" s="80"/>
      <c r="H592" s="54"/>
      <c r="I592" s="80"/>
      <c r="K592" s="11"/>
    </row>
    <row r="593" spans="1:11" ht="22.15" customHeight="1" x14ac:dyDescent="0.35">
      <c r="B593" s="32"/>
      <c r="C593" s="32"/>
      <c r="D593" s="32"/>
      <c r="E593" s="32"/>
      <c r="F593" s="32"/>
      <c r="G593" s="33"/>
      <c r="I593" s="33"/>
      <c r="K593" s="11"/>
    </row>
    <row r="594" spans="1:11" ht="22.15" customHeight="1" x14ac:dyDescent="0.35">
      <c r="B594" s="32"/>
      <c r="C594" s="32"/>
      <c r="D594" s="32"/>
      <c r="E594" s="32"/>
      <c r="F594" s="32"/>
      <c r="G594" s="33"/>
      <c r="I594" s="33"/>
    </row>
    <row r="595" spans="1:11" ht="22.15" customHeight="1" x14ac:dyDescent="0.35">
      <c r="B595" s="32"/>
      <c r="C595" s="32"/>
      <c r="D595" s="32"/>
      <c r="E595" s="32"/>
      <c r="F595" s="32"/>
      <c r="G595" s="33"/>
      <c r="I595" s="33"/>
      <c r="K595" s="11"/>
    </row>
    <row r="596" spans="1:11" ht="22.15" customHeight="1" x14ac:dyDescent="0.35">
      <c r="A596" s="32" t="s">
        <v>92</v>
      </c>
      <c r="B596" s="46" t="s">
        <v>260</v>
      </c>
      <c r="C596" s="46"/>
      <c r="D596" s="46"/>
      <c r="E596" s="46"/>
      <c r="F596" s="46"/>
      <c r="G596" s="80"/>
      <c r="H596" s="54"/>
      <c r="I596" s="80"/>
      <c r="K596" s="11"/>
    </row>
    <row r="597" spans="1:11" s="32" customFormat="1" ht="22.15" customHeight="1" x14ac:dyDescent="0.35">
      <c r="B597" s="46"/>
      <c r="C597" s="46"/>
      <c r="D597" s="46"/>
      <c r="E597" s="46"/>
      <c r="F597" s="46"/>
      <c r="G597" s="80"/>
      <c r="H597" s="54"/>
      <c r="I597" s="80"/>
      <c r="K597" s="12"/>
    </row>
    <row r="598" spans="1:11" ht="22.15" customHeight="1" x14ac:dyDescent="0.35">
      <c r="A598" s="51" t="s">
        <v>363</v>
      </c>
      <c r="B598" s="46"/>
      <c r="C598" s="46"/>
      <c r="D598" s="46"/>
      <c r="E598" s="46"/>
      <c r="F598" s="46"/>
      <c r="G598" s="80"/>
      <c r="H598" s="54"/>
      <c r="I598" s="80"/>
      <c r="K598" s="11"/>
    </row>
    <row r="599" spans="1:11" ht="22.15" customHeight="1" x14ac:dyDescent="0.35">
      <c r="A599" s="24" t="s">
        <v>103</v>
      </c>
      <c r="B599" s="32"/>
      <c r="C599" s="32"/>
      <c r="D599" s="32"/>
      <c r="E599" s="32"/>
      <c r="F599" s="32"/>
      <c r="G599" s="33"/>
      <c r="I599" s="33"/>
      <c r="K599" s="11"/>
    </row>
    <row r="600" spans="1:11" ht="22.15" customHeight="1" x14ac:dyDescent="0.35">
      <c r="B600" s="32"/>
      <c r="C600" s="32"/>
      <c r="D600" s="32"/>
      <c r="E600" s="32"/>
      <c r="F600" s="32"/>
      <c r="G600" s="33"/>
      <c r="I600" s="33"/>
      <c r="K600" s="11"/>
    </row>
    <row r="601" spans="1:11" ht="22.15" customHeight="1" x14ac:dyDescent="0.35">
      <c r="A601" s="118" t="s">
        <v>4</v>
      </c>
      <c r="B601" s="119"/>
      <c r="C601" s="119"/>
      <c r="D601" s="119"/>
      <c r="E601" s="119"/>
      <c r="F601" s="120"/>
      <c r="G601" s="59">
        <v>2024</v>
      </c>
      <c r="H601" s="54"/>
      <c r="I601" s="59">
        <v>2023</v>
      </c>
      <c r="K601" s="11"/>
    </row>
    <row r="602" spans="1:11" ht="22.15" customHeight="1" x14ac:dyDescent="0.35">
      <c r="A602" s="44" t="s">
        <v>102</v>
      </c>
      <c r="B602" s="49"/>
      <c r="C602" s="49"/>
      <c r="D602" s="49"/>
      <c r="E602" s="49"/>
      <c r="F602" s="50"/>
      <c r="G602" s="48">
        <v>1416.89</v>
      </c>
      <c r="H602" s="55"/>
      <c r="I602" s="48">
        <v>0</v>
      </c>
      <c r="K602" s="11"/>
    </row>
    <row r="603" spans="1:11" ht="22.15" customHeight="1" x14ac:dyDescent="0.35">
      <c r="A603" s="39" t="s">
        <v>261</v>
      </c>
      <c r="B603" s="40"/>
      <c r="C603" s="40"/>
      <c r="D603" s="40"/>
      <c r="E603" s="40"/>
      <c r="F603" s="41"/>
      <c r="G603" s="43">
        <f>SUM(G602:G602)</f>
        <v>1416.89</v>
      </c>
      <c r="H603" s="54"/>
      <c r="I603" s="43">
        <f>SUM(I602:I602)</f>
        <v>0</v>
      </c>
      <c r="K603" s="11"/>
    </row>
    <row r="604" spans="1:11" ht="22.15" hidden="1" customHeight="1" x14ac:dyDescent="0.35">
      <c r="A604" s="46"/>
      <c r="B604" s="46"/>
      <c r="C604" s="46"/>
      <c r="D604" s="46"/>
      <c r="E604" s="46"/>
      <c r="F604" s="46"/>
      <c r="G604" s="80"/>
      <c r="H604" s="54"/>
      <c r="I604" s="80"/>
      <c r="K604" s="11"/>
    </row>
    <row r="605" spans="1:11" ht="22.15" hidden="1" customHeight="1" x14ac:dyDescent="0.35">
      <c r="A605" s="32"/>
      <c r="B605" s="46"/>
      <c r="C605" s="46"/>
      <c r="D605" s="46"/>
      <c r="E605" s="46"/>
      <c r="F605" s="46"/>
      <c r="G605" s="80">
        <f>+G603+G591+G579+G551+G541+G530+G512+G491</f>
        <v>265041465.98999995</v>
      </c>
      <c r="H605" s="54"/>
      <c r="I605" s="80">
        <f>+I603+I591+I579+I551+I541+I530+I512+I491-0.16</f>
        <v>252911047.47999999</v>
      </c>
      <c r="K605" s="11"/>
    </row>
    <row r="606" spans="1:11" ht="22.15" hidden="1" customHeight="1" x14ac:dyDescent="0.35">
      <c r="A606" s="46"/>
      <c r="B606" s="46"/>
      <c r="C606" s="46"/>
      <c r="D606" s="46"/>
      <c r="E606" s="46"/>
      <c r="F606" s="46"/>
      <c r="G606" s="80">
        <v>265041465.99000001</v>
      </c>
      <c r="H606" s="54"/>
      <c r="I606" s="80">
        <v>252911047.47999999</v>
      </c>
      <c r="K606" s="11"/>
    </row>
    <row r="607" spans="1:11" ht="22.15" hidden="1" customHeight="1" x14ac:dyDescent="0.35">
      <c r="A607" s="46"/>
      <c r="B607" s="46"/>
      <c r="C607" s="46"/>
      <c r="D607" s="46"/>
      <c r="E607" s="46"/>
      <c r="F607" s="46"/>
      <c r="G607" s="80">
        <f>+G605-G606</f>
        <v>0</v>
      </c>
      <c r="H607" s="54"/>
      <c r="I607" s="80">
        <f>+I605-I606</f>
        <v>0</v>
      </c>
      <c r="K607" s="11"/>
    </row>
    <row r="608" spans="1:11" ht="22.15" customHeight="1" x14ac:dyDescent="0.35">
      <c r="A608" s="46"/>
      <c r="B608" s="46"/>
      <c r="C608" s="46"/>
      <c r="D608" s="46"/>
      <c r="E608" s="46"/>
      <c r="F608" s="46"/>
      <c r="G608" s="80"/>
      <c r="H608" s="54"/>
      <c r="I608" s="80"/>
      <c r="K608" s="11"/>
    </row>
    <row r="609" spans="1:11" ht="22.15" customHeight="1" x14ac:dyDescent="0.35">
      <c r="A609" s="46"/>
      <c r="B609" s="46"/>
      <c r="C609" s="46"/>
      <c r="D609" s="46"/>
      <c r="E609" s="46"/>
      <c r="F609" s="46"/>
      <c r="G609" s="80"/>
      <c r="H609" s="54"/>
      <c r="I609" s="80"/>
      <c r="K609" s="11"/>
    </row>
    <row r="610" spans="1:11" ht="22.15" customHeight="1" x14ac:dyDescent="0.35">
      <c r="A610" s="46"/>
      <c r="B610" s="46"/>
      <c r="C610" s="46"/>
      <c r="D610" s="46"/>
      <c r="E610" s="46"/>
      <c r="F610" s="46"/>
      <c r="G610" s="80"/>
      <c r="H610" s="54"/>
      <c r="I610" s="80"/>
      <c r="K610" s="11"/>
    </row>
    <row r="611" spans="1:11" ht="22.15" customHeight="1" x14ac:dyDescent="0.35">
      <c r="A611" s="46"/>
      <c r="B611" s="46"/>
      <c r="C611" s="46"/>
      <c r="D611" s="46"/>
      <c r="E611" s="46"/>
      <c r="F611" s="46"/>
      <c r="G611" s="80"/>
      <c r="H611" s="54"/>
      <c r="I611" s="80"/>
      <c r="K611" s="11"/>
    </row>
    <row r="612" spans="1:11" ht="22.15" customHeight="1" x14ac:dyDescent="0.35">
      <c r="A612" s="46"/>
      <c r="B612" s="46"/>
      <c r="C612" s="46"/>
      <c r="D612" s="46"/>
      <c r="E612" s="46"/>
      <c r="F612" s="46"/>
      <c r="G612" s="80"/>
      <c r="H612" s="54"/>
      <c r="I612" s="80"/>
      <c r="K612" s="11"/>
    </row>
    <row r="613" spans="1:11" s="13" customFormat="1" ht="12.75" x14ac:dyDescent="0.2">
      <c r="A613" s="23"/>
      <c r="B613" s="23"/>
      <c r="C613" s="23"/>
      <c r="D613" s="107"/>
    </row>
    <row r="614" spans="1:11" s="13" customFormat="1" ht="12.75" x14ac:dyDescent="0.2">
      <c r="A614" s="23"/>
      <c r="B614" s="23"/>
      <c r="C614" s="23"/>
      <c r="D614" s="107"/>
    </row>
    <row r="615" spans="1:11" s="13" customFormat="1" ht="12.75" x14ac:dyDescent="0.2">
      <c r="A615" s="113"/>
      <c r="B615" s="113"/>
      <c r="C615" s="113"/>
      <c r="D615" s="113"/>
    </row>
    <row r="616" spans="1:11" s="13" customFormat="1" ht="12.75" x14ac:dyDescent="0.2">
      <c r="A616" s="114"/>
      <c r="B616" s="114"/>
      <c r="C616" s="114"/>
      <c r="D616" s="114"/>
    </row>
    <row r="617" spans="1:11" s="13" customFormat="1" ht="12.75" x14ac:dyDescent="0.2"/>
    <row r="618" spans="1:11" s="13" customFormat="1" ht="12.75" x14ac:dyDescent="0.2">
      <c r="A618" s="23"/>
      <c r="B618" s="23"/>
      <c r="C618" s="23"/>
      <c r="D618" s="23"/>
    </row>
    <row r="619" spans="1:11" s="13" customFormat="1" ht="12.75" x14ac:dyDescent="0.2">
      <c r="A619" s="113"/>
      <c r="B619" s="113"/>
      <c r="C619" s="113"/>
      <c r="D619" s="113"/>
    </row>
    <row r="620" spans="1:11" s="13" customFormat="1" ht="12.75" x14ac:dyDescent="0.2">
      <c r="A620" s="23"/>
      <c r="B620" s="23"/>
      <c r="C620" s="23"/>
      <c r="D620" s="23"/>
    </row>
    <row r="621" spans="1:11" s="13" customFormat="1" ht="12.75" x14ac:dyDescent="0.2">
      <c r="A621" s="23"/>
      <c r="B621" s="23"/>
      <c r="C621" s="23"/>
      <c r="D621" s="23"/>
    </row>
    <row r="622" spans="1:11" s="13" customFormat="1" ht="12.75" x14ac:dyDescent="0.2">
      <c r="A622" s="23"/>
      <c r="B622" s="23"/>
      <c r="C622" s="23"/>
      <c r="D622" s="23"/>
    </row>
    <row r="623" spans="1:11" s="13" customFormat="1" ht="12.75" x14ac:dyDescent="0.2">
      <c r="A623" s="23"/>
      <c r="B623" s="23"/>
      <c r="C623" s="23"/>
      <c r="D623" s="23"/>
    </row>
    <row r="624" spans="1:11" s="13" customFormat="1" ht="12.75" x14ac:dyDescent="0.2">
      <c r="A624" s="108"/>
      <c r="B624" s="109"/>
      <c r="C624" s="108"/>
      <c r="D624" s="109"/>
    </row>
    <row r="625" spans="1:11" s="13" customFormat="1" ht="12.75" x14ac:dyDescent="0.2">
      <c r="A625" s="108"/>
      <c r="B625" s="110"/>
      <c r="C625" s="108"/>
      <c r="D625" s="109"/>
    </row>
    <row r="626" spans="1:11" s="13" customFormat="1" ht="12.75" x14ac:dyDescent="0.2">
      <c r="A626" s="111"/>
      <c r="B626" s="111"/>
    </row>
    <row r="627" spans="1:11" s="13" customFormat="1" ht="12.75" x14ac:dyDescent="0.2">
      <c r="A627" s="111"/>
    </row>
    <row r="628" spans="1:11" s="13" customFormat="1" ht="12.75" x14ac:dyDescent="0.2">
      <c r="A628" s="111"/>
    </row>
    <row r="629" spans="1:11" s="13" customFormat="1" ht="12.75" x14ac:dyDescent="0.2">
      <c r="A629" s="111"/>
    </row>
    <row r="630" spans="1:11" s="14" customFormat="1" ht="12.75" x14ac:dyDescent="0.2">
      <c r="A630" s="13"/>
      <c r="B630" s="13"/>
      <c r="C630" s="13"/>
      <c r="F630" s="13"/>
      <c r="G630" s="13"/>
      <c r="H630" s="13"/>
    </row>
    <row r="631" spans="1:11" s="112" customFormat="1" ht="12.75" x14ac:dyDescent="0.2"/>
    <row r="632" spans="1:11" ht="22.15" customHeight="1" x14ac:dyDescent="0.35">
      <c r="A632" s="46"/>
      <c r="B632" s="46"/>
      <c r="C632" s="46"/>
      <c r="D632" s="46"/>
      <c r="E632" s="46"/>
      <c r="F632" s="46"/>
      <c r="G632" s="80"/>
      <c r="H632" s="54"/>
      <c r="I632" s="80"/>
      <c r="K632" s="11"/>
    </row>
    <row r="633" spans="1:11" ht="22.15" customHeight="1" x14ac:dyDescent="0.35">
      <c r="A633" s="46"/>
      <c r="B633" s="46"/>
      <c r="C633" s="46"/>
      <c r="D633" s="46"/>
      <c r="E633" s="46"/>
      <c r="F633" s="46"/>
      <c r="G633" s="80"/>
      <c r="H633" s="54"/>
      <c r="I633" s="80"/>
      <c r="K633" s="11"/>
    </row>
    <row r="634" spans="1:11" ht="22.15" customHeight="1" x14ac:dyDescent="0.35">
      <c r="A634" s="46"/>
      <c r="B634" s="46"/>
      <c r="C634" s="46"/>
      <c r="D634" s="46"/>
      <c r="E634" s="46"/>
      <c r="F634" s="46"/>
      <c r="G634" s="80"/>
      <c r="H634" s="54"/>
      <c r="I634" s="80"/>
      <c r="K634" s="11"/>
    </row>
    <row r="635" spans="1:11" s="13" customFormat="1" ht="12.75" x14ac:dyDescent="0.2">
      <c r="A635" s="23"/>
      <c r="B635" s="23"/>
      <c r="C635" s="23"/>
      <c r="D635" s="107"/>
    </row>
    <row r="636" spans="1:11" s="13" customFormat="1" ht="12.75" x14ac:dyDescent="0.2">
      <c r="A636" s="23"/>
      <c r="B636" s="23"/>
      <c r="C636" s="23"/>
      <c r="D636" s="107"/>
    </row>
    <row r="637" spans="1:11" s="13" customFormat="1" ht="12.75" x14ac:dyDescent="0.2">
      <c r="A637" s="113"/>
      <c r="B637" s="113"/>
      <c r="C637" s="113"/>
      <c r="D637" s="113"/>
    </row>
    <row r="638" spans="1:11" s="13" customFormat="1" ht="12.75" x14ac:dyDescent="0.2">
      <c r="A638" s="114"/>
      <c r="B638" s="114"/>
      <c r="C638" s="114"/>
      <c r="D638" s="114"/>
    </row>
    <row r="639" spans="1:11" s="13" customFormat="1" ht="12.75" x14ac:dyDescent="0.2"/>
    <row r="640" spans="1:11" s="13" customFormat="1" ht="12.75" x14ac:dyDescent="0.2">
      <c r="A640" s="23"/>
      <c r="B640" s="23"/>
      <c r="C640" s="23"/>
      <c r="D640" s="23"/>
    </row>
    <row r="641" spans="1:11" s="13" customFormat="1" ht="12.75" x14ac:dyDescent="0.2">
      <c r="A641" s="113"/>
      <c r="B641" s="113"/>
      <c r="C641" s="113"/>
      <c r="D641" s="113"/>
    </row>
    <row r="642" spans="1:11" s="13" customFormat="1" ht="12.75" x14ac:dyDescent="0.2">
      <c r="A642" s="23"/>
      <c r="B642" s="23"/>
      <c r="C642" s="23"/>
      <c r="D642" s="23"/>
    </row>
    <row r="643" spans="1:11" s="13" customFormat="1" ht="12.75" x14ac:dyDescent="0.2">
      <c r="A643" s="23"/>
      <c r="B643" s="23"/>
      <c r="C643" s="23"/>
      <c r="D643" s="23"/>
    </row>
    <row r="644" spans="1:11" s="13" customFormat="1" ht="12.75" x14ac:dyDescent="0.2">
      <c r="A644" s="23"/>
      <c r="B644" s="23"/>
      <c r="C644" s="23"/>
      <c r="D644" s="23"/>
    </row>
    <row r="645" spans="1:11" s="13" customFormat="1" ht="12.75" x14ac:dyDescent="0.2">
      <c r="A645" s="23"/>
      <c r="B645" s="23"/>
      <c r="C645" s="23"/>
      <c r="D645" s="23"/>
    </row>
    <row r="646" spans="1:11" s="13" customFormat="1" ht="12.75" x14ac:dyDescent="0.2">
      <c r="A646" s="108"/>
      <c r="B646" s="109"/>
      <c r="C646" s="108"/>
      <c r="D646" s="109"/>
    </row>
    <row r="647" spans="1:11" s="13" customFormat="1" ht="12.75" x14ac:dyDescent="0.2">
      <c r="A647" s="108"/>
      <c r="B647" s="110"/>
      <c r="C647" s="108"/>
      <c r="D647" s="109"/>
    </row>
    <row r="648" spans="1:11" s="13" customFormat="1" ht="12.75" x14ac:dyDescent="0.2">
      <c r="A648" s="111"/>
      <c r="B648" s="111"/>
    </row>
    <row r="649" spans="1:11" s="13" customFormat="1" ht="12.75" x14ac:dyDescent="0.2">
      <c r="A649" s="111"/>
    </row>
    <row r="650" spans="1:11" s="13" customFormat="1" ht="12.75" x14ac:dyDescent="0.2">
      <c r="A650" s="111"/>
    </row>
    <row r="651" spans="1:11" s="13" customFormat="1" ht="12.75" x14ac:dyDescent="0.2">
      <c r="A651" s="111"/>
    </row>
    <row r="652" spans="1:11" s="14" customFormat="1" ht="12.75" x14ac:dyDescent="0.2">
      <c r="A652" s="13"/>
      <c r="B652" s="13"/>
      <c r="C652" s="13"/>
      <c r="F652" s="13"/>
      <c r="G652" s="13"/>
      <c r="H652" s="13"/>
    </row>
    <row r="653" spans="1:11" s="112" customFormat="1" ht="12.75" x14ac:dyDescent="0.2"/>
    <row r="654" spans="1:11" ht="22.15" customHeight="1" x14ac:dyDescent="0.35">
      <c r="A654" s="46"/>
      <c r="B654" s="46"/>
      <c r="C654" s="46"/>
      <c r="D654" s="46"/>
      <c r="E654" s="46"/>
      <c r="F654" s="46"/>
      <c r="G654" s="80"/>
      <c r="H654" s="54"/>
      <c r="I654" s="80"/>
      <c r="K654" s="11"/>
    </row>
    <row r="655" spans="1:11" ht="22.15" customHeight="1" x14ac:dyDescent="0.35">
      <c r="A655" s="46"/>
      <c r="B655" s="46"/>
      <c r="C655" s="46"/>
      <c r="D655" s="46"/>
      <c r="E655" s="46"/>
      <c r="F655" s="46"/>
      <c r="G655" s="80"/>
      <c r="H655" s="54"/>
      <c r="I655" s="80"/>
      <c r="K655" s="11"/>
    </row>
    <row r="656" spans="1:11" ht="22.15" customHeight="1" x14ac:dyDescent="0.35">
      <c r="A656" s="46"/>
      <c r="B656" s="46"/>
      <c r="C656" s="46"/>
      <c r="D656" s="46"/>
      <c r="E656" s="46"/>
      <c r="F656" s="46"/>
      <c r="G656" s="80"/>
      <c r="H656" s="54"/>
      <c r="I656" s="80"/>
      <c r="K656" s="11"/>
    </row>
    <row r="657" spans="1:4" s="13" customFormat="1" ht="12.75" x14ac:dyDescent="0.2">
      <c r="A657" s="23"/>
      <c r="B657" s="23"/>
      <c r="C657" s="23"/>
      <c r="D657" s="107"/>
    </row>
    <row r="658" spans="1:4" s="13" customFormat="1" ht="12.75" x14ac:dyDescent="0.2">
      <c r="A658" s="23"/>
      <c r="B658" s="23"/>
      <c r="C658" s="23"/>
      <c r="D658" s="107"/>
    </row>
    <row r="659" spans="1:4" s="13" customFormat="1" ht="12.75" x14ac:dyDescent="0.2">
      <c r="A659" s="113"/>
      <c r="B659" s="113"/>
      <c r="C659" s="113"/>
      <c r="D659" s="113"/>
    </row>
    <row r="660" spans="1:4" s="13" customFormat="1" ht="12.75" x14ac:dyDescent="0.2">
      <c r="A660" s="114"/>
      <c r="B660" s="114"/>
      <c r="C660" s="114"/>
      <c r="D660" s="114"/>
    </row>
    <row r="661" spans="1:4" s="13" customFormat="1" ht="12.75" x14ac:dyDescent="0.2"/>
    <row r="662" spans="1:4" s="13" customFormat="1" ht="12.75" x14ac:dyDescent="0.2">
      <c r="A662" s="23"/>
      <c r="B662" s="23"/>
      <c r="C662" s="23"/>
      <c r="D662" s="23"/>
    </row>
    <row r="663" spans="1:4" s="13" customFormat="1" ht="12.75" x14ac:dyDescent="0.2">
      <c r="A663" s="113"/>
      <c r="B663" s="113"/>
      <c r="C663" s="113"/>
      <c r="D663" s="113"/>
    </row>
    <row r="664" spans="1:4" s="13" customFormat="1" ht="12.75" x14ac:dyDescent="0.2">
      <c r="A664" s="23"/>
      <c r="B664" s="23"/>
      <c r="C664" s="23"/>
      <c r="D664" s="23"/>
    </row>
    <row r="665" spans="1:4" s="13" customFormat="1" ht="12.75" x14ac:dyDescent="0.2">
      <c r="A665" s="23"/>
      <c r="B665" s="23"/>
      <c r="C665" s="23"/>
      <c r="D665" s="23"/>
    </row>
    <row r="666" spans="1:4" s="13" customFormat="1" ht="12.75" x14ac:dyDescent="0.2">
      <c r="A666" s="23"/>
      <c r="B666" s="23"/>
      <c r="C666" s="23"/>
      <c r="D666" s="23"/>
    </row>
    <row r="667" spans="1:4" s="13" customFormat="1" ht="12.75" x14ac:dyDescent="0.2">
      <c r="A667" s="23"/>
      <c r="B667" s="23"/>
      <c r="C667" s="23"/>
      <c r="D667" s="23"/>
    </row>
    <row r="668" spans="1:4" s="13" customFormat="1" ht="12.75" x14ac:dyDescent="0.2">
      <c r="A668" s="108"/>
      <c r="B668" s="109"/>
      <c r="C668" s="108"/>
      <c r="D668" s="109"/>
    </row>
    <row r="669" spans="1:4" s="13" customFormat="1" ht="12.75" x14ac:dyDescent="0.2">
      <c r="A669" s="108"/>
      <c r="B669" s="110"/>
      <c r="C669" s="108"/>
      <c r="D669" s="109"/>
    </row>
    <row r="670" spans="1:4" s="13" customFormat="1" ht="12.75" x14ac:dyDescent="0.2">
      <c r="A670" s="111"/>
      <c r="B670" s="111"/>
    </row>
    <row r="671" spans="1:4" s="13" customFormat="1" ht="12.75" x14ac:dyDescent="0.2">
      <c r="A671" s="111"/>
    </row>
    <row r="672" spans="1:4" s="13" customFormat="1" ht="12.75" x14ac:dyDescent="0.2">
      <c r="A672" s="111"/>
    </row>
    <row r="673" spans="1:11" s="13" customFormat="1" ht="12.75" x14ac:dyDescent="0.2">
      <c r="A673" s="111"/>
    </row>
    <row r="674" spans="1:11" s="14" customFormat="1" ht="12.75" x14ac:dyDescent="0.2">
      <c r="A674" s="13"/>
      <c r="B674" s="13"/>
      <c r="C674" s="13"/>
      <c r="F674" s="13"/>
      <c r="G674" s="13"/>
      <c r="H674" s="13"/>
    </row>
    <row r="675" spans="1:11" s="112" customFormat="1" ht="12.75" x14ac:dyDescent="0.2"/>
    <row r="676" spans="1:11" ht="22.15" customHeight="1" x14ac:dyDescent="0.35">
      <c r="A676" s="46"/>
      <c r="B676" s="46"/>
      <c r="C676" s="46"/>
      <c r="D676" s="46"/>
      <c r="E676" s="46"/>
      <c r="F676" s="46"/>
      <c r="G676" s="80"/>
      <c r="H676" s="54"/>
      <c r="I676" s="80"/>
      <c r="K676" s="11"/>
    </row>
    <row r="677" spans="1:11" ht="22.15" customHeight="1" x14ac:dyDescent="0.35">
      <c r="A677" s="46"/>
      <c r="B677" s="46"/>
      <c r="C677" s="46"/>
      <c r="D677" s="46"/>
      <c r="E677" s="46"/>
      <c r="F677" s="46"/>
      <c r="G677" s="80"/>
      <c r="H677" s="54"/>
      <c r="I677" s="80"/>
      <c r="K677" s="11"/>
    </row>
    <row r="678" spans="1:11" ht="22.15" customHeight="1" x14ac:dyDescent="0.35">
      <c r="A678" s="46"/>
      <c r="B678" s="46"/>
      <c r="C678" s="46"/>
      <c r="D678" s="46"/>
      <c r="E678" s="46"/>
      <c r="F678" s="46"/>
      <c r="G678" s="80"/>
      <c r="H678" s="54"/>
      <c r="I678" s="80"/>
      <c r="K678" s="11"/>
    </row>
    <row r="679" spans="1:11" s="13" customFormat="1" ht="12.75" x14ac:dyDescent="0.2">
      <c r="A679" s="23"/>
      <c r="B679" s="23"/>
      <c r="C679" s="23"/>
      <c r="D679" s="107"/>
    </row>
    <row r="680" spans="1:11" s="13" customFormat="1" ht="12.75" x14ac:dyDescent="0.2">
      <c r="A680" s="23"/>
      <c r="B680" s="23"/>
      <c r="C680" s="23"/>
      <c r="D680" s="107"/>
    </row>
    <row r="681" spans="1:11" s="13" customFormat="1" ht="12.75" x14ac:dyDescent="0.2">
      <c r="A681" s="113"/>
      <c r="B681" s="113"/>
      <c r="C681" s="113"/>
      <c r="D681" s="113"/>
    </row>
    <row r="682" spans="1:11" s="13" customFormat="1" ht="12.75" x14ac:dyDescent="0.2">
      <c r="A682" s="114"/>
      <c r="B682" s="114"/>
      <c r="C682" s="114"/>
      <c r="D682" s="114"/>
    </row>
    <row r="683" spans="1:11" s="13" customFormat="1" ht="12.75" x14ac:dyDescent="0.2"/>
    <row r="684" spans="1:11" s="13" customFormat="1" ht="12.75" x14ac:dyDescent="0.2">
      <c r="A684" s="23"/>
      <c r="B684" s="23"/>
      <c r="C684" s="23"/>
      <c r="D684" s="23"/>
    </row>
    <row r="685" spans="1:11" s="13" customFormat="1" ht="12.75" x14ac:dyDescent="0.2">
      <c r="A685" s="113"/>
      <c r="B685" s="113"/>
      <c r="C685" s="113"/>
      <c r="D685" s="113"/>
    </row>
    <row r="686" spans="1:11" s="13" customFormat="1" ht="12.75" x14ac:dyDescent="0.2">
      <c r="A686" s="23"/>
      <c r="B686" s="23"/>
      <c r="C686" s="23"/>
      <c r="D686" s="23"/>
    </row>
    <row r="687" spans="1:11" s="13" customFormat="1" ht="12.75" x14ac:dyDescent="0.2">
      <c r="A687" s="23"/>
      <c r="B687" s="23"/>
      <c r="C687" s="23"/>
      <c r="D687" s="23"/>
    </row>
    <row r="688" spans="1:11" s="13" customFormat="1" ht="12.75" x14ac:dyDescent="0.2">
      <c r="A688" s="23"/>
      <c r="B688" s="23"/>
      <c r="C688" s="23"/>
      <c r="D688" s="23"/>
    </row>
    <row r="689" spans="1:11" s="13" customFormat="1" ht="12.75" x14ac:dyDescent="0.2">
      <c r="A689" s="23"/>
      <c r="B689" s="23"/>
      <c r="C689" s="23"/>
      <c r="D689" s="23"/>
    </row>
    <row r="690" spans="1:11" s="13" customFormat="1" ht="12.75" x14ac:dyDescent="0.2">
      <c r="A690" s="108"/>
      <c r="B690" s="109"/>
      <c r="C690" s="108"/>
      <c r="D690" s="109"/>
    </row>
    <row r="691" spans="1:11" s="13" customFormat="1" ht="12.75" x14ac:dyDescent="0.2">
      <c r="A691" s="108"/>
      <c r="B691" s="110"/>
      <c r="C691" s="108"/>
      <c r="D691" s="109"/>
    </row>
    <row r="692" spans="1:11" s="13" customFormat="1" ht="12.75" x14ac:dyDescent="0.2">
      <c r="A692" s="111"/>
      <c r="B692" s="111"/>
    </row>
    <row r="693" spans="1:11" s="13" customFormat="1" ht="12.75" x14ac:dyDescent="0.2">
      <c r="A693" s="111"/>
    </row>
    <row r="694" spans="1:11" s="13" customFormat="1" ht="12.75" x14ac:dyDescent="0.2">
      <c r="A694" s="111"/>
    </row>
    <row r="695" spans="1:11" s="13" customFormat="1" ht="12.75" x14ac:dyDescent="0.2">
      <c r="A695" s="111"/>
    </row>
    <row r="696" spans="1:11" s="14" customFormat="1" ht="12.75" x14ac:dyDescent="0.2">
      <c r="A696" s="13"/>
      <c r="B696" s="13"/>
      <c r="C696" s="13"/>
      <c r="F696" s="13"/>
      <c r="G696" s="13"/>
      <c r="H696" s="13"/>
    </row>
    <row r="697" spans="1:11" s="112" customFormat="1" ht="12.75" x14ac:dyDescent="0.2"/>
    <row r="698" spans="1:11" ht="22.15" customHeight="1" x14ac:dyDescent="0.35">
      <c r="A698" s="46"/>
      <c r="B698" s="46"/>
      <c r="C698" s="46"/>
      <c r="D698" s="46"/>
      <c r="E698" s="46"/>
      <c r="F698" s="46"/>
      <c r="G698" s="80"/>
      <c r="H698" s="54"/>
      <c r="I698" s="80"/>
      <c r="K698" s="11"/>
    </row>
    <row r="699" spans="1:11" ht="22.15" customHeight="1" x14ac:dyDescent="0.35">
      <c r="A699" s="46"/>
      <c r="B699" s="46"/>
      <c r="C699" s="46"/>
      <c r="D699" s="46"/>
      <c r="E699" s="46"/>
      <c r="F699" s="46"/>
      <c r="G699" s="80"/>
      <c r="H699" s="54"/>
      <c r="I699" s="80"/>
      <c r="K699" s="11"/>
    </row>
    <row r="700" spans="1:11" ht="22.15" customHeight="1" x14ac:dyDescent="0.35">
      <c r="A700" s="46"/>
      <c r="B700" s="46"/>
      <c r="C700" s="46"/>
      <c r="D700" s="46"/>
      <c r="E700" s="46"/>
      <c r="F700" s="46"/>
      <c r="G700" s="80"/>
      <c r="H700" s="54"/>
      <c r="I700" s="80"/>
      <c r="K700" s="11"/>
    </row>
    <row r="701" spans="1:11" s="13" customFormat="1" ht="12.75" x14ac:dyDescent="0.2">
      <c r="A701" s="23"/>
      <c r="B701" s="23"/>
      <c r="C701" s="23"/>
      <c r="D701" s="107"/>
    </row>
    <row r="702" spans="1:11" s="13" customFormat="1" ht="12.75" x14ac:dyDescent="0.2">
      <c r="A702" s="23"/>
      <c r="B702" s="23"/>
      <c r="C702" s="23"/>
      <c r="D702" s="107"/>
    </row>
    <row r="703" spans="1:11" s="13" customFormat="1" ht="12.75" x14ac:dyDescent="0.2">
      <c r="A703" s="113"/>
      <c r="B703" s="113"/>
      <c r="C703" s="113"/>
      <c r="D703" s="113"/>
    </row>
    <row r="704" spans="1:11" s="13" customFormat="1" ht="12.75" x14ac:dyDescent="0.2">
      <c r="A704" s="114"/>
      <c r="B704" s="114"/>
      <c r="C704" s="114"/>
      <c r="D704" s="114"/>
    </row>
    <row r="705" spans="1:11" s="13" customFormat="1" ht="12.75" x14ac:dyDescent="0.2"/>
    <row r="706" spans="1:11" s="13" customFormat="1" ht="12.75" x14ac:dyDescent="0.2">
      <c r="A706" s="23"/>
      <c r="B706" s="23"/>
      <c r="C706" s="23"/>
      <c r="D706" s="23"/>
    </row>
    <row r="707" spans="1:11" s="13" customFormat="1" ht="12.75" x14ac:dyDescent="0.2">
      <c r="A707" s="113"/>
      <c r="B707" s="113"/>
      <c r="C707" s="113"/>
      <c r="D707" s="113"/>
    </row>
    <row r="708" spans="1:11" s="13" customFormat="1" ht="12.75" x14ac:dyDescent="0.2">
      <c r="A708" s="23"/>
      <c r="B708" s="23"/>
      <c r="C708" s="23"/>
      <c r="D708" s="23"/>
    </row>
    <row r="709" spans="1:11" s="13" customFormat="1" ht="12.75" x14ac:dyDescent="0.2">
      <c r="A709" s="23"/>
      <c r="B709" s="23"/>
      <c r="C709" s="23"/>
      <c r="D709" s="23"/>
    </row>
    <row r="710" spans="1:11" s="13" customFormat="1" ht="12.75" x14ac:dyDescent="0.2">
      <c r="A710" s="23"/>
      <c r="B710" s="23"/>
      <c r="C710" s="23"/>
      <c r="D710" s="23"/>
    </row>
    <row r="711" spans="1:11" s="13" customFormat="1" ht="12.75" x14ac:dyDescent="0.2">
      <c r="A711" s="23"/>
      <c r="B711" s="23"/>
      <c r="C711" s="23"/>
      <c r="D711" s="23"/>
    </row>
    <row r="712" spans="1:11" s="13" customFormat="1" ht="12.75" x14ac:dyDescent="0.2">
      <c r="A712" s="108"/>
      <c r="B712" s="109"/>
      <c r="C712" s="108"/>
      <c r="D712" s="109"/>
    </row>
    <row r="713" spans="1:11" s="13" customFormat="1" ht="12.75" x14ac:dyDescent="0.2">
      <c r="A713" s="108"/>
      <c r="B713" s="110"/>
      <c r="C713" s="108"/>
      <c r="D713" s="109"/>
    </row>
    <row r="714" spans="1:11" s="13" customFormat="1" ht="12.75" x14ac:dyDescent="0.2">
      <c r="A714" s="111"/>
      <c r="B714" s="111"/>
    </row>
    <row r="715" spans="1:11" s="13" customFormat="1" ht="12.75" x14ac:dyDescent="0.2">
      <c r="A715" s="111"/>
    </row>
    <row r="716" spans="1:11" s="13" customFormat="1" ht="12.75" x14ac:dyDescent="0.2">
      <c r="A716" s="111"/>
    </row>
    <row r="717" spans="1:11" s="13" customFormat="1" ht="12.75" x14ac:dyDescent="0.2">
      <c r="A717" s="111"/>
    </row>
    <row r="718" spans="1:11" s="14" customFormat="1" ht="12.75" x14ac:dyDescent="0.2">
      <c r="A718" s="13"/>
      <c r="B718" s="13"/>
      <c r="C718" s="13"/>
      <c r="F718" s="13"/>
      <c r="G718" s="13"/>
      <c r="H718" s="13"/>
    </row>
    <row r="719" spans="1:11" s="112" customFormat="1" ht="12.75" x14ac:dyDescent="0.2"/>
    <row r="720" spans="1:11" ht="22.15" customHeight="1" x14ac:dyDescent="0.35">
      <c r="A720" s="46"/>
      <c r="B720" s="46"/>
      <c r="C720" s="46"/>
      <c r="D720" s="46"/>
      <c r="E720" s="46"/>
      <c r="F720" s="46"/>
      <c r="G720" s="80"/>
      <c r="H720" s="54"/>
      <c r="I720" s="80"/>
      <c r="K720" s="11"/>
    </row>
    <row r="721" spans="1:11" ht="22.15" customHeight="1" x14ac:dyDescent="0.35">
      <c r="A721" s="46"/>
      <c r="B721" s="46"/>
      <c r="C721" s="46"/>
      <c r="D721" s="46"/>
      <c r="E721" s="46"/>
      <c r="F721" s="46"/>
      <c r="G721" s="80"/>
      <c r="H721" s="54"/>
      <c r="I721" s="80"/>
      <c r="K721" s="11"/>
    </row>
    <row r="722" spans="1:11" ht="22.15" customHeight="1" x14ac:dyDescent="0.35">
      <c r="A722" s="46"/>
      <c r="B722" s="46"/>
      <c r="C722" s="46"/>
      <c r="D722" s="46"/>
      <c r="E722" s="46"/>
      <c r="F722" s="46"/>
      <c r="G722" s="80"/>
      <c r="H722" s="54"/>
      <c r="I722" s="80"/>
      <c r="K722" s="11"/>
    </row>
    <row r="723" spans="1:11" s="13" customFormat="1" ht="12.75" x14ac:dyDescent="0.2">
      <c r="A723" s="23"/>
      <c r="B723" s="23"/>
      <c r="C723" s="23"/>
      <c r="D723" s="107"/>
    </row>
    <row r="724" spans="1:11" s="13" customFormat="1" ht="12.75" x14ac:dyDescent="0.2">
      <c r="A724" s="23"/>
      <c r="B724" s="23"/>
      <c r="C724" s="23"/>
      <c r="D724" s="107"/>
    </row>
    <row r="725" spans="1:11" s="13" customFormat="1" ht="12.75" x14ac:dyDescent="0.2">
      <c r="A725" s="113"/>
      <c r="B725" s="113"/>
      <c r="C725" s="113"/>
      <c r="D725" s="113"/>
    </row>
    <row r="726" spans="1:11" s="13" customFormat="1" ht="12.75" x14ac:dyDescent="0.2">
      <c r="A726" s="114"/>
      <c r="B726" s="114"/>
      <c r="C726" s="114"/>
      <c r="D726" s="114"/>
    </row>
    <row r="727" spans="1:11" s="13" customFormat="1" ht="12.75" x14ac:dyDescent="0.2"/>
    <row r="728" spans="1:11" s="13" customFormat="1" ht="12.75" x14ac:dyDescent="0.2">
      <c r="A728" s="23"/>
      <c r="B728" s="23"/>
      <c r="C728" s="23"/>
      <c r="D728" s="23"/>
    </row>
    <row r="729" spans="1:11" s="13" customFormat="1" ht="12.75" x14ac:dyDescent="0.2">
      <c r="A729" s="113"/>
      <c r="B729" s="113"/>
      <c r="C729" s="113"/>
      <c r="D729" s="113"/>
    </row>
    <row r="730" spans="1:11" s="13" customFormat="1" ht="12.75" x14ac:dyDescent="0.2">
      <c r="A730" s="23"/>
      <c r="B730" s="23"/>
      <c r="C730" s="23"/>
      <c r="D730" s="23"/>
    </row>
    <row r="731" spans="1:11" s="13" customFormat="1" ht="12.75" x14ac:dyDescent="0.2">
      <c r="A731" s="23"/>
      <c r="B731" s="23"/>
      <c r="C731" s="23"/>
      <c r="D731" s="23"/>
    </row>
    <row r="732" spans="1:11" s="13" customFormat="1" ht="12.75" x14ac:dyDescent="0.2">
      <c r="A732" s="23"/>
      <c r="B732" s="23"/>
      <c r="C732" s="23"/>
      <c r="D732" s="23"/>
    </row>
    <row r="733" spans="1:11" s="13" customFormat="1" ht="12.75" x14ac:dyDescent="0.2">
      <c r="A733" s="23"/>
      <c r="B733" s="23"/>
      <c r="C733" s="23"/>
      <c r="D733" s="23"/>
    </row>
    <row r="734" spans="1:11" s="13" customFormat="1" ht="12.75" x14ac:dyDescent="0.2">
      <c r="A734" s="108"/>
      <c r="B734" s="109"/>
      <c r="C734" s="108"/>
      <c r="D734" s="109"/>
    </row>
    <row r="735" spans="1:11" s="13" customFormat="1" ht="12.75" x14ac:dyDescent="0.2">
      <c r="A735" s="108"/>
      <c r="B735" s="110"/>
      <c r="C735" s="108"/>
      <c r="D735" s="109"/>
    </row>
    <row r="736" spans="1:11" s="13" customFormat="1" ht="12.75" x14ac:dyDescent="0.2">
      <c r="A736" s="111"/>
      <c r="B736" s="111"/>
    </row>
    <row r="737" spans="1:11" s="13" customFormat="1" ht="12.75" x14ac:dyDescent="0.2">
      <c r="A737" s="111"/>
    </row>
    <row r="738" spans="1:11" s="13" customFormat="1" ht="12.75" x14ac:dyDescent="0.2">
      <c r="A738" s="111"/>
    </row>
    <row r="739" spans="1:11" s="13" customFormat="1" ht="12.75" x14ac:dyDescent="0.2">
      <c r="A739" s="111"/>
    </row>
    <row r="740" spans="1:11" s="14" customFormat="1" ht="12.75" x14ac:dyDescent="0.2">
      <c r="A740" s="13"/>
      <c r="B740" s="13"/>
      <c r="C740" s="13"/>
      <c r="F740" s="13"/>
      <c r="G740" s="13"/>
      <c r="H740" s="13"/>
    </row>
    <row r="741" spans="1:11" s="112" customFormat="1" ht="12.75" x14ac:dyDescent="0.2"/>
    <row r="742" spans="1:11" ht="22.15" customHeight="1" x14ac:dyDescent="0.35">
      <c r="A742" s="46"/>
      <c r="B742" s="46"/>
      <c r="C742" s="46"/>
      <c r="D742" s="46"/>
      <c r="E742" s="46"/>
      <c r="F742" s="46"/>
      <c r="G742" s="80"/>
      <c r="H742" s="54"/>
      <c r="I742" s="80"/>
      <c r="K742" s="11"/>
    </row>
    <row r="743" spans="1:11" ht="22.15" customHeight="1" x14ac:dyDescent="0.35">
      <c r="A743" s="46"/>
      <c r="B743" s="46"/>
      <c r="C743" s="46"/>
      <c r="D743" s="46"/>
      <c r="E743" s="46"/>
      <c r="F743" s="46"/>
      <c r="G743" s="80"/>
      <c r="H743" s="54"/>
      <c r="I743" s="80"/>
      <c r="K743" s="11"/>
    </row>
    <row r="744" spans="1:11" ht="22.15" customHeight="1" x14ac:dyDescent="0.35">
      <c r="A744" s="46"/>
      <c r="B744" s="46"/>
      <c r="C744" s="46"/>
      <c r="D744" s="46"/>
      <c r="E744" s="46"/>
      <c r="F744" s="46"/>
      <c r="G744" s="80"/>
      <c r="H744" s="54"/>
      <c r="I744" s="80"/>
      <c r="K744" s="11"/>
    </row>
    <row r="745" spans="1:11" ht="22.15" customHeight="1" x14ac:dyDescent="0.35">
      <c r="A745" s="51"/>
      <c r="B745" s="51"/>
      <c r="C745" s="51"/>
      <c r="D745" s="51"/>
      <c r="E745" s="51"/>
      <c r="F745" s="51"/>
      <c r="G745" s="98"/>
      <c r="H745" s="55"/>
      <c r="I745" s="98"/>
    </row>
    <row r="746" spans="1:11" ht="22.15" customHeight="1" x14ac:dyDescent="0.35">
      <c r="A746" s="51"/>
      <c r="B746" s="51"/>
      <c r="C746" s="51"/>
      <c r="D746" s="51"/>
      <c r="E746" s="51"/>
      <c r="F746" s="51"/>
      <c r="G746" s="98"/>
      <c r="H746" s="55"/>
      <c r="I746" s="98"/>
    </row>
    <row r="747" spans="1:11" hidden="1" x14ac:dyDescent="0.35">
      <c r="A747" s="51"/>
      <c r="B747" s="51"/>
      <c r="C747" s="51"/>
      <c r="D747" s="51"/>
      <c r="E747" s="51"/>
      <c r="F747" s="51"/>
      <c r="G747" s="98"/>
      <c r="H747" s="55"/>
      <c r="I747" s="98"/>
    </row>
    <row r="748" spans="1:11" hidden="1" x14ac:dyDescent="0.35">
      <c r="A748" s="51"/>
      <c r="B748" s="51"/>
      <c r="C748" s="51"/>
      <c r="D748" s="51"/>
      <c r="E748" s="51"/>
      <c r="F748" s="51"/>
      <c r="G748" s="98"/>
      <c r="H748" s="55"/>
      <c r="I748" s="98"/>
    </row>
    <row r="749" spans="1:11" hidden="1" x14ac:dyDescent="0.35">
      <c r="A749" s="51"/>
      <c r="B749" s="51"/>
      <c r="C749" s="51"/>
      <c r="D749" s="51"/>
      <c r="E749" s="51"/>
      <c r="F749" s="51"/>
      <c r="G749" s="98"/>
      <c r="H749" s="55"/>
      <c r="I749" s="98"/>
    </row>
    <row r="750" spans="1:11" hidden="1" x14ac:dyDescent="0.35"/>
    <row r="751" spans="1:11" hidden="1" x14ac:dyDescent="0.35"/>
    <row r="752" spans="1:11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</sheetData>
  <mergeCells count="76">
    <mergeCell ref="A343:F343"/>
    <mergeCell ref="A292:F292"/>
    <mergeCell ref="A353:F353"/>
    <mergeCell ref="A323:F323"/>
    <mergeCell ref="A328:F328"/>
    <mergeCell ref="A345:F345"/>
    <mergeCell ref="A346:F346"/>
    <mergeCell ref="A350:F350"/>
    <mergeCell ref="A352:F352"/>
    <mergeCell ref="A314:F314"/>
    <mergeCell ref="A300:F300"/>
    <mergeCell ref="A302:F302"/>
    <mergeCell ref="A304:F304"/>
    <mergeCell ref="A320:F320"/>
    <mergeCell ref="A305:F305"/>
    <mergeCell ref="A308:F308"/>
    <mergeCell ref="A311:F311"/>
    <mergeCell ref="A161:F161"/>
    <mergeCell ref="A140:F140"/>
    <mergeCell ref="A143:F143"/>
    <mergeCell ref="A150:F150"/>
    <mergeCell ref="A145:F145"/>
    <mergeCell ref="A158:I158"/>
    <mergeCell ref="A151:F151"/>
    <mergeCell ref="A422:F422"/>
    <mergeCell ref="A437:F437"/>
    <mergeCell ref="A451:F451"/>
    <mergeCell ref="A395:F395"/>
    <mergeCell ref="A272:F272"/>
    <mergeCell ref="A284:F284"/>
    <mergeCell ref="A364:F364"/>
    <mergeCell ref="A409:F409"/>
    <mergeCell ref="A377:F377"/>
    <mergeCell ref="A373:I373"/>
    <mergeCell ref="A285:F285"/>
    <mergeCell ref="A286:F286"/>
    <mergeCell ref="E354:F354"/>
    <mergeCell ref="A291:F291"/>
    <mergeCell ref="A295:F295"/>
    <mergeCell ref="A298:F298"/>
    <mergeCell ref="A601:F601"/>
    <mergeCell ref="A589:F589"/>
    <mergeCell ref="A469:F469"/>
    <mergeCell ref="A507:F507"/>
    <mergeCell ref="A558:F558"/>
    <mergeCell ref="A520:F520"/>
    <mergeCell ref="A538:F538"/>
    <mergeCell ref="A549:F549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15:D615"/>
    <mergeCell ref="A616:D616"/>
    <mergeCell ref="A619:D619"/>
    <mergeCell ref="A637:D637"/>
    <mergeCell ref="A638:D638"/>
    <mergeCell ref="A641:D641"/>
    <mergeCell ref="A659:D659"/>
    <mergeCell ref="A660:D660"/>
    <mergeCell ref="A663:D663"/>
    <mergeCell ref="A681:D681"/>
    <mergeCell ref="A725:D725"/>
    <mergeCell ref="A726:D726"/>
    <mergeCell ref="A729:D729"/>
    <mergeCell ref="A682:D682"/>
    <mergeCell ref="A685:D685"/>
    <mergeCell ref="A703:D703"/>
    <mergeCell ref="A704:D704"/>
    <mergeCell ref="A707:D707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2024 vs 2023        </oddHeader>
  </headerFooter>
  <rowBreaks count="14" manualBreakCount="14">
    <brk id="48" max="16383" man="1"/>
    <brk id="93" max="16383" man="1"/>
    <brk id="131" max="16383" man="1"/>
    <brk id="172" max="16383" man="1"/>
    <brk id="225" max="16383" man="1"/>
    <brk id="267" max="16383" man="1"/>
    <brk id="288" max="16383" man="1"/>
    <brk id="355" max="16383" man="1"/>
    <brk id="387" max="16383" man="1"/>
    <brk id="415" max="16383" man="1"/>
    <brk id="458" max="16383" man="1"/>
    <brk id="513" max="16383" man="1"/>
    <brk id="552" max="16383" man="1"/>
    <brk id="580" max="16383" man="1"/>
  </rowBreaks>
  <ignoredErrors>
    <ignoredError sqref="G24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142"/>
      <c r="C8" s="143"/>
      <c r="D8" s="150" t="s">
        <v>27</v>
      </c>
      <c r="E8" s="150" t="s">
        <v>28</v>
      </c>
      <c r="F8" s="150" t="s">
        <v>33</v>
      </c>
      <c r="G8" s="146" t="s">
        <v>29</v>
      </c>
    </row>
    <row r="9" spans="2:7" ht="25.5" customHeight="1" x14ac:dyDescent="0.2">
      <c r="B9" s="144"/>
      <c r="C9" s="145"/>
      <c r="D9" s="151"/>
      <c r="E9" s="151"/>
      <c r="F9" s="151"/>
      <c r="G9" s="147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140" t="s">
        <v>34</v>
      </c>
      <c r="C11" s="140"/>
      <c r="D11" s="3"/>
      <c r="E11" s="3"/>
      <c r="F11" s="3"/>
      <c r="G11" s="3"/>
    </row>
    <row r="12" spans="2:7" ht="28.9" customHeight="1" x14ac:dyDescent="0.2">
      <c r="B12" s="140"/>
      <c r="C12" s="140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148" t="s">
        <v>30</v>
      </c>
      <c r="C13" s="149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31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141" t="s">
        <v>35</v>
      </c>
      <c r="C15" s="141"/>
      <c r="D15" s="4"/>
      <c r="E15" s="4"/>
      <c r="F15" s="4"/>
      <c r="G15" s="4"/>
    </row>
    <row r="16" spans="2:7" ht="25.5" customHeight="1" x14ac:dyDescent="0.2">
      <c r="B16" s="141"/>
      <c r="C16" s="141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140" t="s">
        <v>32</v>
      </c>
      <c r="C17" s="140"/>
      <c r="D17" s="134">
        <f>+D12+D16</f>
        <v>6237.3899999999994</v>
      </c>
      <c r="E17" s="134">
        <f>+E12+E16</f>
        <v>13906032.989999998</v>
      </c>
      <c r="F17" s="134">
        <f>+F12+F16</f>
        <v>4145072.8000000007</v>
      </c>
      <c r="G17" s="134">
        <f>+G12+G16</f>
        <v>18057343.180000007</v>
      </c>
    </row>
    <row r="18" spans="2:7" ht="21" customHeight="1" x14ac:dyDescent="0.2">
      <c r="B18" s="140"/>
      <c r="C18" s="140"/>
      <c r="D18" s="135"/>
      <c r="E18" s="135"/>
      <c r="F18" s="135"/>
      <c r="G18" s="135"/>
    </row>
    <row r="19" spans="2:7" ht="15" x14ac:dyDescent="0.25">
      <c r="B19" s="152"/>
      <c r="C19" s="153"/>
      <c r="D19" s="4"/>
      <c r="E19" s="4"/>
      <c r="F19" s="4"/>
      <c r="G19" s="6"/>
    </row>
    <row r="20" spans="2:7" ht="14.25" x14ac:dyDescent="0.2">
      <c r="B20" s="3" t="s">
        <v>36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141" t="s">
        <v>35</v>
      </c>
      <c r="C21" s="141"/>
      <c r="D21" s="136">
        <v>-27993.33</v>
      </c>
      <c r="E21" s="136">
        <f>-27118990.92</f>
        <v>-27118990.920000002</v>
      </c>
      <c r="F21" s="136">
        <v>-10395322.83</v>
      </c>
      <c r="G21" s="136">
        <f>+D21+E21+F21</f>
        <v>-37542307.079999998</v>
      </c>
    </row>
    <row r="22" spans="2:7" x14ac:dyDescent="0.2">
      <c r="B22" s="141"/>
      <c r="C22" s="141"/>
      <c r="D22" s="137"/>
      <c r="E22" s="137"/>
      <c r="F22" s="137"/>
      <c r="G22" s="137"/>
    </row>
    <row r="23" spans="2:7" x14ac:dyDescent="0.2">
      <c r="B23" s="140" t="s">
        <v>37</v>
      </c>
      <c r="C23" s="140"/>
      <c r="D23" s="138">
        <f>+D20+D21</f>
        <v>6130.6399999999994</v>
      </c>
      <c r="E23" s="138">
        <f>+E20+E21</f>
        <v>13649156.969999991</v>
      </c>
      <c r="F23" s="138">
        <f>+F20+F21</f>
        <v>3973196.76</v>
      </c>
      <c r="G23" s="138">
        <f>+G20+G21</f>
        <v>17628484.36999999</v>
      </c>
    </row>
    <row r="24" spans="2:7" ht="13.9" customHeight="1" x14ac:dyDescent="0.2">
      <c r="B24" s="140"/>
      <c r="C24" s="140"/>
      <c r="D24" s="139"/>
      <c r="E24" s="139"/>
      <c r="F24" s="139"/>
      <c r="G24" s="139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NOTAS </vt:lpstr>
      <vt:lpstr>CUADRO DE ACTIVOS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2025-01-22T18:33:58Z</cp:lastPrinted>
  <dcterms:created xsi:type="dcterms:W3CDTF">1996-11-27T10:00:04Z</dcterms:created>
  <dcterms:modified xsi:type="dcterms:W3CDTF">2025-01-22T18:34:09Z</dcterms:modified>
</cp:coreProperties>
</file>