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4B4E64B4-8A7E-41D8-A5B5-E7BDFF4F8E37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ABRIL" sheetId="2" r:id="rId1"/>
  </sheets>
  <definedNames>
    <definedName name="_xlnm._FilterDatabase" localSheetId="0" hidden="1">ABRIL!$A$9:$H$60</definedName>
    <definedName name="_xlnm.Print_Titles" localSheetId="0">ABRIL!$1:$9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2" l="1"/>
  <c r="H41" i="2" s="1"/>
  <c r="E42" i="2"/>
  <c r="H26" i="2"/>
  <c r="H57" i="2"/>
  <c r="H46" i="2"/>
  <c r="H38" i="2"/>
  <c r="H13" i="2"/>
  <c r="E12" i="2"/>
  <c r="H43" i="2"/>
  <c r="H52" i="2"/>
  <c r="H34" i="2"/>
  <c r="H24" i="2"/>
  <c r="H30" i="2"/>
  <c r="G22" i="2"/>
  <c r="E22" i="2"/>
  <c r="H17" i="2"/>
  <c r="H44" i="2"/>
  <c r="E29" i="2"/>
  <c r="E25" i="2"/>
  <c r="E11" i="2"/>
  <c r="H45" i="2"/>
  <c r="H23" i="2"/>
  <c r="G55" i="2"/>
  <c r="E19" i="2"/>
  <c r="H10" i="2"/>
  <c r="E60" i="2"/>
  <c r="H58" i="2"/>
  <c r="H56" i="2"/>
  <c r="H50" i="2"/>
  <c r="H48" i="2"/>
  <c r="H40" i="2"/>
  <c r="H39" i="2"/>
  <c r="H37" i="2"/>
  <c r="H36" i="2"/>
  <c r="H32" i="2"/>
  <c r="H21" i="2"/>
  <c r="G19" i="2"/>
  <c r="H20" i="2"/>
  <c r="H51" i="2"/>
  <c r="H31" i="2"/>
  <c r="G61" i="2" l="1"/>
  <c r="H22" i="2"/>
  <c r="E61" i="2"/>
  <c r="H19" i="2"/>
  <c r="H59" i="2" l="1"/>
  <c r="H11" i="2" l="1"/>
  <c r="H42" i="2" l="1"/>
  <c r="H49" i="2"/>
  <c r="H27" i="2"/>
  <c r="H53" i="2"/>
  <c r="H16" i="2" l="1"/>
  <c r="H25" i="2" l="1"/>
  <c r="H47" i="2"/>
  <c r="H35" i="2" l="1"/>
  <c r="H54" i="2"/>
  <c r="H12" i="2" l="1"/>
  <c r="H14" i="2"/>
  <c r="H60" i="2" l="1"/>
  <c r="H55" i="2"/>
  <c r="H33" i="2"/>
  <c r="H29" i="2"/>
  <c r="H28" i="2"/>
  <c r="H18" i="2"/>
  <c r="H15" i="2"/>
  <c r="H61" i="2" s="1"/>
</calcChain>
</file>

<file path=xl/sharedStrings.xml><?xml version="1.0" encoding="utf-8"?>
<sst xmlns="http://schemas.openxmlformats.org/spreadsheetml/2006/main" count="173" uniqueCount="172">
  <si>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</si>
  <si>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</si>
  <si>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</si>
  <si>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</si>
  <si>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</si>
  <si>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</si>
  <si>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</si>
  <si>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</si>
  <si>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</si>
  <si>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</si>
  <si>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</si>
  <si>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</si>
  <si>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</si>
  <si>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</si>
  <si>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</si>
  <si>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Servicios de fumigacion.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</si>
  <si>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</si>
  <si>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</si>
  <si>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</si>
  <si>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</si>
  <si>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</si>
  <si>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</si>
  <si>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</si>
  <si>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</si>
  <si>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</si>
  <si>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</si>
  <si>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</si>
  <si>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</si>
  <si>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</si>
  <si>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</si>
  <si>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</si>
  <si>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</si>
  <si>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</si>
  <si>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</si>
  <si>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</si>
  <si>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</si>
  <si>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</si>
  <si>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</si>
  <si>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</si>
  <si>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</si>
  <si>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</si>
  <si>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</si>
  <si>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</si>
  <si>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Servicios alimenticios regional santiago.</t>
  </si>
  <si>
    <t>CONTRATO</t>
  </si>
  <si>
    <t>MARTINEZ TORRES TRAVELING SRL</t>
  </si>
  <si>
    <t>P/Servicios almuerzo a colaboradores de la institucion.</t>
  </si>
  <si>
    <t xml:space="preserve">OFICINA DE COORDINACION  PRESIDENCIAL </t>
  </si>
  <si>
    <t xml:space="preserve">Pasajes y viaticos p/colaboradores de la institucion. </t>
  </si>
  <si>
    <t>P/Mantenimiento aires acondicionados.</t>
  </si>
  <si>
    <t>14/12/23</t>
  </si>
  <si>
    <t>BANDERAS DEL MUNDO</t>
  </si>
  <si>
    <t>B1500001454</t>
  </si>
  <si>
    <t>B1500000316</t>
  </si>
  <si>
    <t>26/12/23</t>
  </si>
  <si>
    <t>P/Compra de banderas p/uso de la institucion.</t>
  </si>
  <si>
    <t>P/Compra agendas para colaboradores de la institucion.</t>
  </si>
  <si>
    <t>EDICIONES VALDES SRL</t>
  </si>
  <si>
    <t xml:space="preserve">INFORME MENSUAL DE CUENTAS POR PAGAR </t>
  </si>
  <si>
    <t>P/Servicios de internet No. 829-110-6594,0829-118-1864,  CENTRAL TELEF. correspondiente al 2024.</t>
  </si>
  <si>
    <t>OPTIMUN CONTROL DE PLAGAS</t>
  </si>
  <si>
    <t>CENTRO CUESTA NACIONAL, SAS</t>
  </si>
  <si>
    <t>CONT-2023</t>
  </si>
  <si>
    <t>CONT-9929-2023</t>
  </si>
  <si>
    <t>C &amp; C TECHNOLOGY SUPPLY, SRL</t>
  </si>
  <si>
    <t>Servicios alimenticios personal de la institucion.</t>
  </si>
  <si>
    <t>AGUA CRYSTAL</t>
  </si>
  <si>
    <t>P/Compra botellones de agua para uso de la institucion.</t>
  </si>
  <si>
    <t>B1500046783</t>
  </si>
  <si>
    <t>CAPACITACION ESPECIALIZADA, CAES</t>
  </si>
  <si>
    <t>P/Contratacion WORKSHOP dia internacional de la mujer.</t>
  </si>
  <si>
    <t>B1500000484</t>
  </si>
  <si>
    <t xml:space="preserve">FL BETANCES Y ASOCIADOS </t>
  </si>
  <si>
    <t>P/Renovacion anual de licencias antivirus.</t>
  </si>
  <si>
    <t>B1500000878</t>
  </si>
  <si>
    <t>IDENTIFICACIONES JMB SRL</t>
  </si>
  <si>
    <t>IMPREDOM SRL</t>
  </si>
  <si>
    <t>P/Tarjetas de presentacion p/uso de la institucion.</t>
  </si>
  <si>
    <t>B1500000106</t>
  </si>
  <si>
    <t>INDUSTRIAS BANILEJAS C POR A</t>
  </si>
  <si>
    <t>P/Adquisicion de equipo de computo p/uso de la institucion.</t>
  </si>
  <si>
    <t>B1500000958</t>
  </si>
  <si>
    <t>INAP</t>
  </si>
  <si>
    <t>MRO MANTENIMIENTO OPERACION SRL</t>
  </si>
  <si>
    <t>OFICINA UNIVERSAL, S.A.</t>
  </si>
  <si>
    <t>SUMINISTROS GUIPAK, SRL</t>
  </si>
  <si>
    <t>P/Compra suministros de limpieza para uso de la institucion.</t>
  </si>
  <si>
    <t>B1500001249</t>
  </si>
  <si>
    <t>VARA SRL</t>
  </si>
  <si>
    <t>P/Compra de equipo de generacion electrica.</t>
  </si>
  <si>
    <t>B1500000185</t>
  </si>
  <si>
    <t>E450000002740</t>
  </si>
  <si>
    <t>FACT. CI00061-24</t>
  </si>
  <si>
    <t>B1500000731</t>
  </si>
  <si>
    <t>B15000002148</t>
  </si>
  <si>
    <t>P/Compra alimentos y bebidas para uso de la institucion.</t>
  </si>
  <si>
    <t>P/Capacaitaciones a personal de la institucion.</t>
  </si>
  <si>
    <t>P/compra utiles medicos.</t>
  </si>
  <si>
    <t xml:space="preserve">P/compra materiales y suministros p/uso de la institucion. </t>
  </si>
  <si>
    <t>BS-3122/24-B1500000780</t>
  </si>
  <si>
    <t>26/03-30/04/24</t>
  </si>
  <si>
    <t>B1500012682/12810</t>
  </si>
  <si>
    <t>Combustible Abril 2024.</t>
  </si>
  <si>
    <t>Flota Abril 2024.</t>
  </si>
  <si>
    <t>DOMINGO SANTANA MEDINA</t>
  </si>
  <si>
    <t>P/Legalizacion documentos juridicos de la institucion.</t>
  </si>
  <si>
    <t>B1500000159</t>
  </si>
  <si>
    <t>B1500139195/139213</t>
  </si>
  <si>
    <t>CONT4402/2023-B1500000828/829/830</t>
  </si>
  <si>
    <t>CENTRO COPIADORA NACO SRL</t>
  </si>
  <si>
    <t>P/Encuadernacion labor diaria de la institucion.</t>
  </si>
  <si>
    <t>B1500002530</t>
  </si>
  <si>
    <t>LIBRERIA Y PAPELERIA HNOS. SOLANOS SRL</t>
  </si>
  <si>
    <t>P/Adquisicion de materiales de oficina de la institucion.</t>
  </si>
  <si>
    <t>B1500003324</t>
  </si>
  <si>
    <t>ISLA DOMINICANA DE PETROLEO CORPORATION</t>
  </si>
  <si>
    <t>20/02-18/03-04/04/24</t>
  </si>
  <si>
    <t>P/Asignacion gasolina corresp. a los mese Enero-Abril 2024.</t>
  </si>
  <si>
    <t>B1500166417/576/598/625</t>
  </si>
  <si>
    <t>05/04-15/04/24</t>
  </si>
  <si>
    <t>E450000003076/3449</t>
  </si>
  <si>
    <t>E4500000039196/4016</t>
  </si>
  <si>
    <t>25/03-30/04/24</t>
  </si>
  <si>
    <t>B1500324826/330285</t>
  </si>
  <si>
    <t>13/03-14/03/24</t>
  </si>
  <si>
    <t>FACTURA NO. FT-1780</t>
  </si>
  <si>
    <t>CONT8510/23-B1500000134</t>
  </si>
  <si>
    <t>LAVANDERIA ROYAL C POR A</t>
  </si>
  <si>
    <t>P/Servicios de lavado y planchado manteleria de la institucion.</t>
  </si>
  <si>
    <t>B1500001104</t>
  </si>
  <si>
    <t>CON2268/23-B1500005529</t>
  </si>
  <si>
    <t>B1500003112</t>
  </si>
  <si>
    <t>O/C# 01/2024-B1500000076</t>
  </si>
  <si>
    <t>B &amp; H MOBILIARIO SRL</t>
  </si>
  <si>
    <t>Pcompra muebles y equipos de ofcina.</t>
  </si>
  <si>
    <t>B1500001090</t>
  </si>
  <si>
    <t>B1500012012</t>
  </si>
  <si>
    <t>B1500187489/490/536/541/558/673</t>
  </si>
  <si>
    <t>CON3393/24-E450000000348</t>
  </si>
  <si>
    <t>CORRESPONDIENTE AL 30 DE ABRIL 2024</t>
  </si>
  <si>
    <t>E450000000016/B1500032288</t>
  </si>
  <si>
    <t>FARMAHISPANA SRL</t>
  </si>
  <si>
    <t>Compra medicamentos para botiquin de la institucion.</t>
  </si>
  <si>
    <t>B1500001982</t>
  </si>
  <si>
    <t>CENTROXPERT SRL</t>
  </si>
  <si>
    <t>Compra utiles de informatica.</t>
  </si>
  <si>
    <t>B1500003037</t>
  </si>
  <si>
    <t>GTS DOMINICANA SRL</t>
  </si>
  <si>
    <t>Compra de cafetera para uso de la institucion.</t>
  </si>
  <si>
    <t>B1500000164</t>
  </si>
  <si>
    <t>PADRON OFFICE SUPPLY SRL</t>
  </si>
  <si>
    <t>Compra materiales de oficina de la institucion.</t>
  </si>
  <si>
    <t>B1500001057</t>
  </si>
  <si>
    <t>CONT365/24-B1500000339</t>
  </si>
  <si>
    <t>Ventas de Formularios de Expotación Vuce-aduanas.</t>
  </si>
  <si>
    <t>P/Devolucion de recursos por concepto de  formularios.</t>
  </si>
  <si>
    <t>B1500050862</t>
  </si>
  <si>
    <t>ANTHURIANA DOMINICANA</t>
  </si>
  <si>
    <t>INVERSIONES PEYCO SRL</t>
  </si>
  <si>
    <t>MANUEL ARSENIO S.A.</t>
  </si>
  <si>
    <t xml:space="preserve">TRES TINTAS </t>
  </si>
  <si>
    <t>P/Compra sello para ser usado en la isntitucion.</t>
  </si>
  <si>
    <t>B1500001151</t>
  </si>
  <si>
    <t>P/Compra piezas para vehiculos de la institucion.</t>
  </si>
  <si>
    <t>B1500004282</t>
  </si>
  <si>
    <t>P/Servicios de instalaciones en la institucion.</t>
  </si>
  <si>
    <t>B1500000266</t>
  </si>
  <si>
    <t>P/Compra productos agrofirestales para la intitucion.</t>
  </si>
  <si>
    <t>O/C# 18/2024</t>
  </si>
  <si>
    <t>OC#17/2027</t>
  </si>
  <si>
    <t xml:space="preserve">P/Servicios de fumigacion  oficina de la institucion. </t>
  </si>
  <si>
    <t>Pago 75%  programa académico a colaboarores 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</si>
</sst>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7" fillId="0" borderId="0" xfId="0" applyFont="1"/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164" fontId="3" fillId="0" borderId="0" xfId="0" applyNumberFormat="1" applyFont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Fill="1" applyBorder="1" applyAlignment="1">
      <alignment horizontal="left"/>
    </xf>
    <xf numFmtId="14" fontId="0" fillId="0" borderId="1" xfId="0" applyNumberFormat="1" applyBorder="1" applyAlignment="1">
      <alignment horizontal="center"/>
    </xf>
    <xf numFmtId="43" fontId="9" fillId="0" borderId="1" xfId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43" fontId="0" fillId="0" borderId="1" xfId="1" applyFont="1" applyFill="1" applyBorder="1" applyAlignment="1">
      <alignment horizontal="center"/>
    </xf>
    <xf numFmtId="14" fontId="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43" fontId="10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43" fontId="9" fillId="0" borderId="1" xfId="1" applyFont="1" applyFill="1" applyBorder="1" applyAlignment="1">
      <alignment horizontal="center" wrapText="1"/>
    </xf>
    <xf numFmtId="43" fontId="10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152537</xdr:colOff>
      <xdr:row>1</xdr:row>
      <xdr:rowOff>107529</xdr:rowOff>
    </xdr:from>
    <xdr:to>
      <xdr:col>0</xdr:col>
      <xdr:colOff>3418252</xdr:colOff>
      <xdr:row>6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37" y="264411"/>
          <a:ext cx="3265715" cy="901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67"/>
  <sheetViews>
    <sheetView tabSelected="1" zoomScale="40" zoomScaleNormal="40" workbookViewId="0">
      <pane ySplit="1" topLeftCell="A2" activePane="bottomLeft" state="frozen"/>
      <selection pane="bottomLeft" activeCell="C26" sqref="C26"/>
    </sheetView>
  </sheetViews>
  <sheetFormatPr baseColWidth="10" defaultColWidth="11.5703125" defaultRowHeight="12.75" x14ac:dyDescent="0.2"/>
  <cols>
    <col min="1" max="1" width="52.140625" style="13" customWidth="1"/>
    <col min="2" max="2" width="24.5703125" style="13" customWidth="1"/>
    <col min="3" max="3" width="56" style="13" customWidth="1"/>
    <col min="4" max="4" width="40.7109375" style="13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E2" s="2"/>
    </row>
    <row r="3" spans="1:9" x14ac:dyDescent="0.2">
      <c r="B3" s="14"/>
      <c r="C3" s="14"/>
      <c r="E3" s="2"/>
      <c r="F3" s="5"/>
      <c r="G3" s="5"/>
      <c r="H3" s="2"/>
    </row>
    <row r="4" spans="1:9" x14ac:dyDescent="0.2">
      <c r="C4" s="14"/>
      <c r="D4" s="15"/>
      <c r="H4" s="2"/>
    </row>
    <row r="5" spans="1:9" ht="21" x14ac:dyDescent="0.35">
      <c r="A5" s="43" t="s">
        <v>58</v>
      </c>
      <c r="B5" s="43"/>
      <c r="C5" s="43"/>
      <c r="D5" s="43"/>
      <c r="E5" s="43"/>
      <c r="F5" s="43"/>
      <c r="G5" s="43"/>
      <c r="H5" s="43"/>
    </row>
    <row r="6" spans="1:9" ht="21" x14ac:dyDescent="0.35">
      <c r="A6" s="43" t="s">
        <v>139</v>
      </c>
      <c r="B6" s="43"/>
      <c r="C6" s="43"/>
      <c r="D6" s="43"/>
      <c r="E6" s="43"/>
      <c r="F6" s="43"/>
      <c r="G6" s="43"/>
      <c r="H6" s="43"/>
      <c r="I6" s="25"/>
    </row>
    <row r="7" spans="1:9" ht="21" x14ac:dyDescent="0.35">
      <c r="A7" s="43" t="s">
        <v>0</v>
      </c>
      <c r="B7" s="43"/>
      <c r="C7" s="43"/>
      <c r="D7" s="43"/>
      <c r="E7" s="43"/>
      <c r="F7" s="43"/>
      <c r="G7" s="43"/>
      <c r="H7" s="43"/>
    </row>
    <row r="8" spans="1:9" ht="21" x14ac:dyDescent="0.35">
      <c r="A8" s="44" t="s">
        <v>1</v>
      </c>
      <c r="B8" s="44"/>
      <c r="C8" s="44"/>
      <c r="D8" s="44"/>
      <c r="E8" s="44"/>
      <c r="F8" s="44"/>
      <c r="G8" s="44"/>
      <c r="H8" s="44"/>
    </row>
    <row r="9" spans="1:9" s="6" customFormat="1" ht="78.75" x14ac:dyDescent="0.25">
      <c r="A9" s="19" t="s">
        <v>2</v>
      </c>
      <c r="B9" s="20" t="s">
        <v>3</v>
      </c>
      <c r="C9" s="20" t="s">
        <v>4</v>
      </c>
      <c r="D9" s="21" t="s">
        <v>5</v>
      </c>
      <c r="E9" s="22" t="s">
        <v>6</v>
      </c>
      <c r="F9" s="23" t="s">
        <v>7</v>
      </c>
      <c r="G9" s="23" t="s">
        <v>8</v>
      </c>
      <c r="H9" s="24" t="s">
        <v>9</v>
      </c>
    </row>
    <row r="10" spans="1:9" s="6" customFormat="1" ht="15" customHeight="1" x14ac:dyDescent="0.25">
      <c r="A10" s="26" t="s">
        <v>66</v>
      </c>
      <c r="B10" s="27">
        <v>45358</v>
      </c>
      <c r="C10" s="26" t="s">
        <v>67</v>
      </c>
      <c r="D10" s="26" t="s">
        <v>68</v>
      </c>
      <c r="E10" s="28">
        <v>2883.25</v>
      </c>
      <c r="F10" s="29">
        <v>45387</v>
      </c>
      <c r="G10" s="28">
        <v>2883.25</v>
      </c>
      <c r="H10" s="30">
        <f t="shared" ref="H10:H60" si="0">+E10-G10</f>
        <v>0</v>
      </c>
    </row>
    <row r="11" spans="1:9" customFormat="1" ht="15" customHeight="1" x14ac:dyDescent="0.25">
      <c r="A11" s="26" t="s">
        <v>10</v>
      </c>
      <c r="B11" s="27" t="s">
        <v>119</v>
      </c>
      <c r="C11" s="31" t="s">
        <v>11</v>
      </c>
      <c r="D11" s="31" t="s">
        <v>120</v>
      </c>
      <c r="E11" s="32">
        <f>25343.5+134970.7</f>
        <v>160314.20000000001</v>
      </c>
      <c r="F11" s="33">
        <v>45406</v>
      </c>
      <c r="G11" s="34">
        <v>160314.20000000001</v>
      </c>
      <c r="H11" s="30">
        <f t="shared" si="0"/>
        <v>0</v>
      </c>
      <c r="I11" s="7"/>
    </row>
    <row r="12" spans="1:9" customFormat="1" ht="15" customHeight="1" x14ac:dyDescent="0.25">
      <c r="A12" s="26" t="s">
        <v>12</v>
      </c>
      <c r="B12" s="27">
        <v>45412</v>
      </c>
      <c r="C12" s="35" t="s">
        <v>155</v>
      </c>
      <c r="D12" s="36" t="s">
        <v>154</v>
      </c>
      <c r="E12" s="30">
        <f>767650*2+767520</f>
        <v>2302820</v>
      </c>
      <c r="F12" s="33">
        <v>45412</v>
      </c>
      <c r="G12" s="37">
        <v>0</v>
      </c>
      <c r="H12" s="30">
        <f t="shared" si="0"/>
        <v>2302820</v>
      </c>
      <c r="I12" s="7"/>
    </row>
    <row r="13" spans="1:9" customFormat="1" ht="15" customHeight="1" x14ac:dyDescent="0.25">
      <c r="A13" s="26" t="s">
        <v>157</v>
      </c>
      <c r="B13" s="27">
        <v>45397</v>
      </c>
      <c r="C13" s="35" t="s">
        <v>167</v>
      </c>
      <c r="D13" s="36" t="s">
        <v>168</v>
      </c>
      <c r="E13" s="30">
        <v>122576.27</v>
      </c>
      <c r="F13" s="33">
        <v>45412</v>
      </c>
      <c r="G13" s="37"/>
      <c r="H13" s="30">
        <f t="shared" si="0"/>
        <v>122576.27</v>
      </c>
      <c r="I13" s="7"/>
    </row>
    <row r="14" spans="1:9" customFormat="1" ht="15" customHeight="1" x14ac:dyDescent="0.25">
      <c r="A14" s="26" t="s">
        <v>34</v>
      </c>
      <c r="B14" s="27">
        <v>45383</v>
      </c>
      <c r="C14" s="31" t="s">
        <v>35</v>
      </c>
      <c r="D14" s="35" t="s">
        <v>156</v>
      </c>
      <c r="E14" s="30">
        <v>675</v>
      </c>
      <c r="F14" s="33">
        <v>45401</v>
      </c>
      <c r="G14" s="37">
        <v>675</v>
      </c>
      <c r="H14" s="30">
        <f t="shared" si="0"/>
        <v>0</v>
      </c>
      <c r="I14" s="7"/>
    </row>
    <row r="15" spans="1:9" customFormat="1" ht="15" customHeight="1" x14ac:dyDescent="0.25">
      <c r="A15" s="26" t="s">
        <v>13</v>
      </c>
      <c r="B15" s="27">
        <v>45383</v>
      </c>
      <c r="C15" s="31" t="s">
        <v>102</v>
      </c>
      <c r="D15" s="26" t="s">
        <v>103</v>
      </c>
      <c r="E15" s="32">
        <v>600000</v>
      </c>
      <c r="F15" s="33">
        <v>45399</v>
      </c>
      <c r="G15" s="34">
        <v>600000</v>
      </c>
      <c r="H15" s="30">
        <f t="shared" si="0"/>
        <v>0</v>
      </c>
      <c r="I15" s="7"/>
    </row>
    <row r="16" spans="1:9" customFormat="1" ht="15" customHeight="1" x14ac:dyDescent="0.25">
      <c r="A16" s="26" t="s">
        <v>51</v>
      </c>
      <c r="B16" s="27" t="s">
        <v>50</v>
      </c>
      <c r="C16" s="31" t="s">
        <v>55</v>
      </c>
      <c r="D16" s="26" t="s">
        <v>52</v>
      </c>
      <c r="E16" s="32">
        <v>10509</v>
      </c>
      <c r="F16" s="33">
        <v>45392</v>
      </c>
      <c r="G16" s="34">
        <v>10509</v>
      </c>
      <c r="H16" s="30">
        <f t="shared" si="0"/>
        <v>0</v>
      </c>
      <c r="I16" s="7"/>
    </row>
    <row r="17" spans="1:9" customFormat="1" ht="15" customHeight="1" x14ac:dyDescent="0.25">
      <c r="A17" s="26" t="s">
        <v>133</v>
      </c>
      <c r="B17" s="27">
        <v>45383</v>
      </c>
      <c r="C17" s="31" t="s">
        <v>134</v>
      </c>
      <c r="D17" s="26" t="s">
        <v>135</v>
      </c>
      <c r="E17" s="32">
        <v>45452.22</v>
      </c>
      <c r="F17" s="33">
        <v>45405</v>
      </c>
      <c r="G17" s="34">
        <v>45452.22</v>
      </c>
      <c r="H17" s="30">
        <f t="shared" si="0"/>
        <v>0</v>
      </c>
      <c r="I17" s="7"/>
    </row>
    <row r="18" spans="1:9" customFormat="1" ht="15" customHeight="1" x14ac:dyDescent="0.25">
      <c r="A18" s="26" t="s">
        <v>14</v>
      </c>
      <c r="B18" s="27">
        <v>44938</v>
      </c>
      <c r="C18" s="31" t="s">
        <v>15</v>
      </c>
      <c r="D18" s="26" t="s">
        <v>44</v>
      </c>
      <c r="E18" s="32">
        <v>33024.32</v>
      </c>
      <c r="F18" s="33">
        <v>45412</v>
      </c>
      <c r="G18" s="34">
        <v>0</v>
      </c>
      <c r="H18" s="30">
        <f t="shared" si="0"/>
        <v>33024.32</v>
      </c>
      <c r="I18" s="7"/>
    </row>
    <row r="19" spans="1:9" customFormat="1" ht="15" customHeight="1" x14ac:dyDescent="0.25">
      <c r="A19" s="26" t="s">
        <v>16</v>
      </c>
      <c r="B19" s="27">
        <v>45383</v>
      </c>
      <c r="C19" s="35" t="s">
        <v>32</v>
      </c>
      <c r="D19" s="26" t="s">
        <v>107</v>
      </c>
      <c r="E19" s="32">
        <f>660+659.8</f>
        <v>1319.8</v>
      </c>
      <c r="F19" s="33">
        <v>45408</v>
      </c>
      <c r="G19" s="34">
        <f>496.8+163.2</f>
        <v>660</v>
      </c>
      <c r="H19" s="30">
        <f t="shared" si="0"/>
        <v>659.8</v>
      </c>
      <c r="I19" s="7"/>
    </row>
    <row r="20" spans="1:9" customFormat="1" ht="15" customHeight="1" x14ac:dyDescent="0.25">
      <c r="A20" s="26" t="s">
        <v>64</v>
      </c>
      <c r="B20" s="27">
        <v>45386</v>
      </c>
      <c r="C20" s="26" t="s">
        <v>65</v>
      </c>
      <c r="D20" s="26" t="s">
        <v>99</v>
      </c>
      <c r="E20" s="32">
        <v>3033623.97</v>
      </c>
      <c r="F20" s="33">
        <v>45407</v>
      </c>
      <c r="G20" s="34">
        <v>779320.88</v>
      </c>
      <c r="H20" s="30">
        <f t="shared" si="0"/>
        <v>2254303.0900000003</v>
      </c>
      <c r="I20" s="7"/>
    </row>
    <row r="21" spans="1:9" customFormat="1" ht="15" customHeight="1" x14ac:dyDescent="0.25">
      <c r="A21" s="26" t="s">
        <v>69</v>
      </c>
      <c r="B21" s="27">
        <v>45362</v>
      </c>
      <c r="C21" s="26" t="s">
        <v>70</v>
      </c>
      <c r="D21" s="26" t="s">
        <v>71</v>
      </c>
      <c r="E21" s="32">
        <v>48450</v>
      </c>
      <c r="F21" s="33">
        <v>45388</v>
      </c>
      <c r="G21" s="34">
        <v>48450</v>
      </c>
      <c r="H21" s="30">
        <f t="shared" si="0"/>
        <v>0</v>
      </c>
      <c r="I21" s="7"/>
    </row>
    <row r="22" spans="1:9" customFormat="1" ht="15" customHeight="1" x14ac:dyDescent="0.25">
      <c r="A22" s="26" t="s">
        <v>61</v>
      </c>
      <c r="B22" s="27" t="s">
        <v>124</v>
      </c>
      <c r="C22" s="26" t="s">
        <v>95</v>
      </c>
      <c r="D22" s="26" t="s">
        <v>137</v>
      </c>
      <c r="E22" s="32">
        <f>4179.71+1436.44+11224.58+54353.72-13214.68+16949.42+9480.27</f>
        <v>84409.46</v>
      </c>
      <c r="F22" s="33">
        <v>45388</v>
      </c>
      <c r="G22" s="34">
        <f>11224.58+4179.71+1436.44</f>
        <v>16840.73</v>
      </c>
      <c r="H22" s="30">
        <f t="shared" si="0"/>
        <v>67568.73000000001</v>
      </c>
      <c r="I22" s="7"/>
    </row>
    <row r="23" spans="1:9" customFormat="1" ht="15" customHeight="1" x14ac:dyDescent="0.25">
      <c r="A23" s="26" t="s">
        <v>109</v>
      </c>
      <c r="B23" s="27">
        <v>45384</v>
      </c>
      <c r="C23" s="26" t="s">
        <v>110</v>
      </c>
      <c r="D23" s="26" t="s">
        <v>111</v>
      </c>
      <c r="E23" s="32">
        <v>6610.5</v>
      </c>
      <c r="F23" s="33">
        <v>45407</v>
      </c>
      <c r="G23" s="34">
        <v>6610.5</v>
      </c>
      <c r="H23" s="30">
        <f t="shared" si="0"/>
        <v>0</v>
      </c>
      <c r="I23" s="7"/>
    </row>
    <row r="24" spans="1:9" customFormat="1" ht="15" customHeight="1" x14ac:dyDescent="0.25">
      <c r="A24" s="26" t="s">
        <v>144</v>
      </c>
      <c r="B24" s="27">
        <v>45386</v>
      </c>
      <c r="C24" s="26" t="s">
        <v>145</v>
      </c>
      <c r="D24" s="26" t="s">
        <v>146</v>
      </c>
      <c r="E24" s="32">
        <v>7000.26</v>
      </c>
      <c r="F24" s="33">
        <v>45412</v>
      </c>
      <c r="G24" s="34">
        <v>0</v>
      </c>
      <c r="H24" s="30">
        <f t="shared" si="0"/>
        <v>7000.26</v>
      </c>
      <c r="I24" s="7"/>
    </row>
    <row r="25" spans="1:9" customFormat="1" ht="15" customHeight="1" x14ac:dyDescent="0.25">
      <c r="A25" s="35" t="s">
        <v>18</v>
      </c>
      <c r="B25" s="38">
        <v>45378</v>
      </c>
      <c r="C25" s="39" t="s">
        <v>59</v>
      </c>
      <c r="D25" s="35" t="s">
        <v>121</v>
      </c>
      <c r="E25" s="40">
        <f>3776.86+251803.68</f>
        <v>255580.53999999998</v>
      </c>
      <c r="F25" s="33">
        <v>45407</v>
      </c>
      <c r="G25" s="41">
        <v>255580.54</v>
      </c>
      <c r="H25" s="40">
        <f t="shared" si="0"/>
        <v>0</v>
      </c>
      <c r="I25" s="7"/>
    </row>
    <row r="26" spans="1:9" customFormat="1" ht="15" customHeight="1" x14ac:dyDescent="0.25">
      <c r="A26" s="35" t="s">
        <v>104</v>
      </c>
      <c r="B26" s="38">
        <v>45384</v>
      </c>
      <c r="C26" s="39" t="s">
        <v>105</v>
      </c>
      <c r="D26" s="35" t="s">
        <v>106</v>
      </c>
      <c r="E26" s="40">
        <v>64449.15</v>
      </c>
      <c r="F26" s="33">
        <v>45407</v>
      </c>
      <c r="G26" s="41">
        <v>64449.15</v>
      </c>
      <c r="H26" s="40">
        <f t="shared" si="0"/>
        <v>0</v>
      </c>
      <c r="I26" s="7"/>
    </row>
    <row r="27" spans="1:9" customFormat="1" ht="15" customHeight="1" x14ac:dyDescent="0.25">
      <c r="A27" s="26" t="s">
        <v>57</v>
      </c>
      <c r="B27" s="27" t="s">
        <v>54</v>
      </c>
      <c r="C27" s="35" t="s">
        <v>56</v>
      </c>
      <c r="D27" s="26" t="s">
        <v>53</v>
      </c>
      <c r="E27" s="32">
        <v>32657.45</v>
      </c>
      <c r="F27" s="33">
        <v>45412</v>
      </c>
      <c r="G27" s="34">
        <v>0</v>
      </c>
      <c r="H27" s="40">
        <f t="shared" si="0"/>
        <v>32657.45</v>
      </c>
      <c r="I27" s="7"/>
    </row>
    <row r="28" spans="1:9" customFormat="1" ht="15" customHeight="1" x14ac:dyDescent="0.25">
      <c r="A28" s="26" t="s">
        <v>19</v>
      </c>
      <c r="B28" s="27">
        <v>45376</v>
      </c>
      <c r="C28" s="31" t="s">
        <v>20</v>
      </c>
      <c r="D28" s="35" t="s">
        <v>130</v>
      </c>
      <c r="E28" s="30">
        <v>284602</v>
      </c>
      <c r="F28" s="33">
        <v>45405</v>
      </c>
      <c r="G28" s="37">
        <v>91756</v>
      </c>
      <c r="H28" s="40">
        <f t="shared" si="0"/>
        <v>192846</v>
      </c>
      <c r="I28" s="7"/>
    </row>
    <row r="29" spans="1:9" customFormat="1" ht="15" customHeight="1" x14ac:dyDescent="0.25">
      <c r="A29" s="26" t="s">
        <v>21</v>
      </c>
      <c r="B29" s="27" t="s">
        <v>122</v>
      </c>
      <c r="C29" s="35" t="s">
        <v>33</v>
      </c>
      <c r="D29" s="26" t="s">
        <v>123</v>
      </c>
      <c r="E29" s="32">
        <f>278803.69+285271.24</f>
        <v>564074.92999999993</v>
      </c>
      <c r="F29" s="33">
        <v>45400</v>
      </c>
      <c r="G29" s="34">
        <v>285271.24</v>
      </c>
      <c r="H29" s="30">
        <f t="shared" si="0"/>
        <v>278803.68999999994</v>
      </c>
      <c r="I29" s="7"/>
    </row>
    <row r="30" spans="1:9" customFormat="1" ht="15" customHeight="1" x14ac:dyDescent="0.25">
      <c r="A30" s="26" t="s">
        <v>141</v>
      </c>
      <c r="B30" s="27">
        <v>45400</v>
      </c>
      <c r="C30" s="35" t="s">
        <v>142</v>
      </c>
      <c r="D30" s="26" t="s">
        <v>143</v>
      </c>
      <c r="E30" s="32">
        <v>23860.47</v>
      </c>
      <c r="F30" s="33">
        <v>45412</v>
      </c>
      <c r="G30" s="34">
        <v>0</v>
      </c>
      <c r="H30" s="30">
        <f t="shared" si="0"/>
        <v>23860.47</v>
      </c>
      <c r="I30" s="7"/>
    </row>
    <row r="31" spans="1:9" customFormat="1" ht="15" customHeight="1" x14ac:dyDescent="0.25">
      <c r="A31" s="26" t="s">
        <v>38</v>
      </c>
      <c r="B31" s="27">
        <v>45399</v>
      </c>
      <c r="C31" s="31" t="s">
        <v>41</v>
      </c>
      <c r="D31" s="27" t="s">
        <v>169</v>
      </c>
      <c r="E31" s="30">
        <v>101508.46</v>
      </c>
      <c r="F31" s="33">
        <v>45412</v>
      </c>
      <c r="G31" s="37">
        <v>0</v>
      </c>
      <c r="H31" s="30">
        <f t="shared" si="0"/>
        <v>101508.46</v>
      </c>
      <c r="I31" s="7"/>
    </row>
    <row r="32" spans="1:9" customFormat="1" ht="15" customHeight="1" x14ac:dyDescent="0.25">
      <c r="A32" s="26" t="s">
        <v>72</v>
      </c>
      <c r="B32" s="27">
        <v>45369</v>
      </c>
      <c r="C32" s="31" t="s">
        <v>73</v>
      </c>
      <c r="D32" s="27" t="s">
        <v>74</v>
      </c>
      <c r="E32" s="30">
        <v>512563.35</v>
      </c>
      <c r="F32" s="33">
        <v>45391</v>
      </c>
      <c r="G32" s="37">
        <v>512563.35</v>
      </c>
      <c r="H32" s="30">
        <f t="shared" si="0"/>
        <v>0</v>
      </c>
      <c r="I32" s="7"/>
    </row>
    <row r="33" spans="1:9" customFormat="1" ht="15" customHeight="1" x14ac:dyDescent="0.25">
      <c r="A33" s="26" t="s">
        <v>22</v>
      </c>
      <c r="B33" s="27">
        <v>45323</v>
      </c>
      <c r="C33" s="31" t="s">
        <v>171</v>
      </c>
      <c r="D33" s="26" t="s">
        <v>62</v>
      </c>
      <c r="E33" s="30">
        <v>96551.33</v>
      </c>
      <c r="F33" s="33">
        <v>45412</v>
      </c>
      <c r="G33" s="37">
        <v>0</v>
      </c>
      <c r="H33" s="30">
        <f t="shared" si="0"/>
        <v>96551.33</v>
      </c>
      <c r="I33" s="7"/>
    </row>
    <row r="34" spans="1:9" customFormat="1" ht="15" customHeight="1" x14ac:dyDescent="0.25">
      <c r="A34" s="26" t="s">
        <v>147</v>
      </c>
      <c r="B34" s="27">
        <v>45398</v>
      </c>
      <c r="C34" s="31" t="s">
        <v>148</v>
      </c>
      <c r="D34" s="26" t="s">
        <v>149</v>
      </c>
      <c r="E34" s="30">
        <v>16382.74</v>
      </c>
      <c r="F34" s="33">
        <v>45412</v>
      </c>
      <c r="G34" s="37">
        <v>0</v>
      </c>
      <c r="H34" s="30">
        <f t="shared" si="0"/>
        <v>16382.74</v>
      </c>
      <c r="I34" s="7"/>
    </row>
    <row r="35" spans="1:9" customFormat="1" ht="15" customHeight="1" x14ac:dyDescent="0.25">
      <c r="A35" s="26" t="s">
        <v>42</v>
      </c>
      <c r="B35" s="27">
        <v>45369</v>
      </c>
      <c r="C35" s="35" t="s">
        <v>49</v>
      </c>
      <c r="D35" s="26" t="s">
        <v>126</v>
      </c>
      <c r="E35" s="32">
        <v>273559.32</v>
      </c>
      <c r="F35" s="33">
        <v>45387</v>
      </c>
      <c r="G35" s="34">
        <v>91186.44</v>
      </c>
      <c r="H35" s="30">
        <f t="shared" si="0"/>
        <v>182372.88</v>
      </c>
      <c r="I35" s="7"/>
    </row>
    <row r="36" spans="1:9" customFormat="1" ht="15" customHeight="1" x14ac:dyDescent="0.25">
      <c r="A36" s="26" t="s">
        <v>75</v>
      </c>
      <c r="B36" s="27">
        <v>45365</v>
      </c>
      <c r="C36" s="35" t="s">
        <v>80</v>
      </c>
      <c r="D36" s="26" t="s">
        <v>81</v>
      </c>
      <c r="E36" s="32">
        <v>123163.78</v>
      </c>
      <c r="F36" s="33">
        <v>45385</v>
      </c>
      <c r="G36" s="34">
        <v>123163.78</v>
      </c>
      <c r="H36" s="30">
        <f t="shared" si="0"/>
        <v>0</v>
      </c>
      <c r="I36" s="7"/>
    </row>
    <row r="37" spans="1:9" customFormat="1" ht="15" customHeight="1" x14ac:dyDescent="0.25">
      <c r="A37" s="26" t="s">
        <v>76</v>
      </c>
      <c r="B37" s="27">
        <v>45357</v>
      </c>
      <c r="C37" s="35" t="s">
        <v>77</v>
      </c>
      <c r="D37" s="26" t="s">
        <v>78</v>
      </c>
      <c r="E37" s="32">
        <v>1130</v>
      </c>
      <c r="F37" s="33">
        <v>45412</v>
      </c>
      <c r="G37" s="34">
        <v>1130</v>
      </c>
      <c r="H37" s="30">
        <f t="shared" si="0"/>
        <v>0</v>
      </c>
      <c r="I37" s="7"/>
    </row>
    <row r="38" spans="1:9" customFormat="1" ht="15" customHeight="1" x14ac:dyDescent="0.25">
      <c r="A38" s="26" t="s">
        <v>158</v>
      </c>
      <c r="B38" s="27">
        <v>45405</v>
      </c>
      <c r="C38" s="35" t="s">
        <v>165</v>
      </c>
      <c r="D38" s="26" t="s">
        <v>166</v>
      </c>
      <c r="E38" s="32">
        <v>199611.19</v>
      </c>
      <c r="F38" s="33">
        <v>45412</v>
      </c>
      <c r="G38" s="34">
        <v>0</v>
      </c>
      <c r="H38" s="30">
        <f t="shared" si="0"/>
        <v>199611.19</v>
      </c>
      <c r="I38" s="7"/>
    </row>
    <row r="39" spans="1:9" customFormat="1" ht="15" customHeight="1" x14ac:dyDescent="0.25">
      <c r="A39" s="26" t="s">
        <v>79</v>
      </c>
      <c r="B39" s="27">
        <v>45378</v>
      </c>
      <c r="C39" s="35" t="s">
        <v>95</v>
      </c>
      <c r="D39" s="26" t="s">
        <v>91</v>
      </c>
      <c r="E39" s="32">
        <v>23922.720000000001</v>
      </c>
      <c r="F39" s="33">
        <v>45412</v>
      </c>
      <c r="G39" s="34">
        <v>0</v>
      </c>
      <c r="H39" s="30">
        <f t="shared" si="0"/>
        <v>23922.720000000001</v>
      </c>
      <c r="I39" s="7"/>
    </row>
    <row r="40" spans="1:9" customFormat="1" ht="15" customHeight="1" x14ac:dyDescent="0.25">
      <c r="A40" s="26" t="s">
        <v>82</v>
      </c>
      <c r="B40" s="27">
        <v>45357</v>
      </c>
      <c r="C40" s="35" t="s">
        <v>96</v>
      </c>
      <c r="D40" s="26" t="s">
        <v>92</v>
      </c>
      <c r="E40" s="32">
        <v>100296</v>
      </c>
      <c r="F40" s="33">
        <v>45412</v>
      </c>
      <c r="G40" s="34">
        <v>0</v>
      </c>
      <c r="H40" s="30">
        <f t="shared" si="0"/>
        <v>100296</v>
      </c>
      <c r="I40" s="7"/>
    </row>
    <row r="41" spans="1:9" customFormat="1" ht="15" customHeight="1" x14ac:dyDescent="0.25">
      <c r="A41" s="26" t="s">
        <v>115</v>
      </c>
      <c r="B41" s="27" t="s">
        <v>116</v>
      </c>
      <c r="C41" s="35" t="s">
        <v>117</v>
      </c>
      <c r="D41" s="26" t="s">
        <v>118</v>
      </c>
      <c r="E41" s="32">
        <f>2481305-9167.5</f>
        <v>2472137.5</v>
      </c>
      <c r="F41" s="33">
        <v>45408</v>
      </c>
      <c r="G41" s="34">
        <v>953984.3</v>
      </c>
      <c r="H41" s="30">
        <f t="shared" si="0"/>
        <v>1518153.2</v>
      </c>
      <c r="I41" s="7"/>
    </row>
    <row r="42" spans="1:9" customFormat="1" ht="15" customHeight="1" x14ac:dyDescent="0.25">
      <c r="A42" s="26" t="s">
        <v>23</v>
      </c>
      <c r="B42" s="27">
        <v>45383</v>
      </c>
      <c r="C42" s="26" t="s">
        <v>24</v>
      </c>
      <c r="D42" s="26" t="s">
        <v>140</v>
      </c>
      <c r="E42" s="32">
        <f>44946.46+334249.06</f>
        <v>379195.52</v>
      </c>
      <c r="F42" s="33">
        <v>45412</v>
      </c>
      <c r="G42" s="34">
        <v>0</v>
      </c>
      <c r="H42" s="30">
        <f t="shared" si="0"/>
        <v>379195.52</v>
      </c>
      <c r="I42" s="7"/>
    </row>
    <row r="43" spans="1:9" customFormat="1" ht="15" customHeight="1" x14ac:dyDescent="0.25">
      <c r="A43" s="26" t="s">
        <v>25</v>
      </c>
      <c r="B43" s="27">
        <v>45379</v>
      </c>
      <c r="C43" s="26" t="s">
        <v>43</v>
      </c>
      <c r="D43" s="26" t="s">
        <v>153</v>
      </c>
      <c r="E43" s="30">
        <v>656524.22</v>
      </c>
      <c r="F43" s="33">
        <v>45405</v>
      </c>
      <c r="G43" s="37">
        <v>37884.65</v>
      </c>
      <c r="H43" s="30">
        <f t="shared" si="0"/>
        <v>618639.56999999995</v>
      </c>
      <c r="I43" s="7"/>
    </row>
    <row r="44" spans="1:9" customFormat="1" ht="15" customHeight="1" x14ac:dyDescent="0.25">
      <c r="A44" s="26" t="s">
        <v>127</v>
      </c>
      <c r="B44" s="27">
        <v>45384</v>
      </c>
      <c r="C44" s="26" t="s">
        <v>128</v>
      </c>
      <c r="D44" s="26" t="s">
        <v>129</v>
      </c>
      <c r="E44" s="30">
        <v>33592.720000000001</v>
      </c>
      <c r="F44" s="33">
        <v>45407</v>
      </c>
      <c r="G44" s="37">
        <v>33592.720000000001</v>
      </c>
      <c r="H44" s="30">
        <f t="shared" si="0"/>
        <v>0</v>
      </c>
      <c r="I44" s="7"/>
    </row>
    <row r="45" spans="1:9" customFormat="1" ht="15" customHeight="1" x14ac:dyDescent="0.25">
      <c r="A45" s="26" t="s">
        <v>112</v>
      </c>
      <c r="B45" s="27">
        <v>45384</v>
      </c>
      <c r="C45" s="26" t="s">
        <v>113</v>
      </c>
      <c r="D45" s="26" t="s">
        <v>114</v>
      </c>
      <c r="E45" s="30">
        <v>11970.09</v>
      </c>
      <c r="F45" s="33">
        <v>45407</v>
      </c>
      <c r="G45" s="37">
        <v>11970.09</v>
      </c>
      <c r="H45" s="30">
        <f t="shared" si="0"/>
        <v>0</v>
      </c>
      <c r="I45" s="7"/>
    </row>
    <row r="46" spans="1:9" customFormat="1" ht="15" customHeight="1" x14ac:dyDescent="0.25">
      <c r="A46" s="26" t="s">
        <v>159</v>
      </c>
      <c r="B46" s="27">
        <v>45406</v>
      </c>
      <c r="C46" s="26" t="s">
        <v>163</v>
      </c>
      <c r="D46" s="26" t="s">
        <v>164</v>
      </c>
      <c r="E46" s="30">
        <v>69644.160000000003</v>
      </c>
      <c r="F46" s="33">
        <v>45412</v>
      </c>
      <c r="G46" s="37">
        <v>0</v>
      </c>
      <c r="H46" s="30">
        <f t="shared" si="0"/>
        <v>69644.160000000003</v>
      </c>
      <c r="I46" s="7"/>
    </row>
    <row r="47" spans="1:9" customFormat="1" ht="15" customHeight="1" x14ac:dyDescent="0.25">
      <c r="A47" s="26" t="s">
        <v>45</v>
      </c>
      <c r="B47" s="27">
        <v>45352</v>
      </c>
      <c r="C47" s="26" t="s">
        <v>46</v>
      </c>
      <c r="D47" s="26" t="s">
        <v>63</v>
      </c>
      <c r="E47" s="30">
        <v>1414873</v>
      </c>
      <c r="F47" s="33">
        <v>45412</v>
      </c>
      <c r="G47" s="37">
        <v>0</v>
      </c>
      <c r="H47" s="30">
        <f t="shared" si="0"/>
        <v>1414873</v>
      </c>
      <c r="I47" s="7"/>
    </row>
    <row r="48" spans="1:9" customFormat="1" ht="15" customHeight="1" x14ac:dyDescent="0.25">
      <c r="A48" s="26" t="s">
        <v>83</v>
      </c>
      <c r="B48" s="27">
        <v>45377</v>
      </c>
      <c r="C48" s="26" t="s">
        <v>97</v>
      </c>
      <c r="D48" s="26" t="s">
        <v>93</v>
      </c>
      <c r="E48" s="30">
        <v>2147</v>
      </c>
      <c r="F48" s="33">
        <v>45398</v>
      </c>
      <c r="G48" s="37">
        <v>2147</v>
      </c>
      <c r="H48" s="30">
        <f t="shared" si="0"/>
        <v>0</v>
      </c>
      <c r="I48" s="7"/>
    </row>
    <row r="49" spans="1:9" customFormat="1" ht="15" customHeight="1" x14ac:dyDescent="0.25">
      <c r="A49" s="26" t="s">
        <v>47</v>
      </c>
      <c r="B49" s="27">
        <v>45362</v>
      </c>
      <c r="C49" s="26" t="s">
        <v>48</v>
      </c>
      <c r="D49" s="35" t="s">
        <v>125</v>
      </c>
      <c r="E49" s="30">
        <v>53223.89</v>
      </c>
      <c r="F49" s="33">
        <v>45399</v>
      </c>
      <c r="G49" s="37">
        <v>53223.89</v>
      </c>
      <c r="H49" s="30">
        <f t="shared" si="0"/>
        <v>0</v>
      </c>
      <c r="I49" s="7"/>
    </row>
    <row r="50" spans="1:9" customFormat="1" ht="15" customHeight="1" x14ac:dyDescent="0.25">
      <c r="A50" s="26" t="s">
        <v>84</v>
      </c>
      <c r="B50" s="27">
        <v>45376</v>
      </c>
      <c r="C50" s="26" t="s">
        <v>98</v>
      </c>
      <c r="D50" s="35" t="s">
        <v>94</v>
      </c>
      <c r="E50" s="30">
        <v>126842.5</v>
      </c>
      <c r="F50" s="33">
        <v>45412</v>
      </c>
      <c r="G50" s="37">
        <v>0</v>
      </c>
      <c r="H50" s="30">
        <f t="shared" si="0"/>
        <v>126842.5</v>
      </c>
      <c r="I50" s="7"/>
    </row>
    <row r="51" spans="1:9" customFormat="1" ht="15" customHeight="1" x14ac:dyDescent="0.25">
      <c r="A51" s="26" t="s">
        <v>60</v>
      </c>
      <c r="B51" s="27">
        <v>45377</v>
      </c>
      <c r="C51" s="26" t="s">
        <v>170</v>
      </c>
      <c r="D51" s="26" t="s">
        <v>132</v>
      </c>
      <c r="E51" s="30">
        <v>152469.20000000001</v>
      </c>
      <c r="F51" s="33">
        <v>45399</v>
      </c>
      <c r="G51" s="37">
        <v>16570.400000000001</v>
      </c>
      <c r="H51" s="30">
        <f t="shared" si="0"/>
        <v>135898.80000000002</v>
      </c>
      <c r="I51" s="7"/>
    </row>
    <row r="52" spans="1:9" customFormat="1" ht="15" customHeight="1" x14ac:dyDescent="0.25">
      <c r="A52" s="26" t="s">
        <v>150</v>
      </c>
      <c r="B52" s="27">
        <v>45372</v>
      </c>
      <c r="C52" s="26" t="s">
        <v>151</v>
      </c>
      <c r="D52" s="26" t="s">
        <v>152</v>
      </c>
      <c r="E52" s="30">
        <v>86187.58</v>
      </c>
      <c r="F52" s="33">
        <v>45412</v>
      </c>
      <c r="G52" s="37">
        <v>0</v>
      </c>
      <c r="H52" s="30">
        <f t="shared" si="0"/>
        <v>86187.58</v>
      </c>
      <c r="I52" s="7"/>
    </row>
    <row r="53" spans="1:9" customFormat="1" ht="15" customHeight="1" x14ac:dyDescent="0.25">
      <c r="A53" s="26" t="s">
        <v>36</v>
      </c>
      <c r="B53" s="27">
        <v>45369</v>
      </c>
      <c r="C53" s="42" t="s">
        <v>37</v>
      </c>
      <c r="D53" s="26" t="s">
        <v>136</v>
      </c>
      <c r="E53" s="32">
        <v>10797.3</v>
      </c>
      <c r="F53" s="33">
        <v>45393</v>
      </c>
      <c r="G53" s="32">
        <v>10797.3</v>
      </c>
      <c r="H53" s="32">
        <f t="shared" si="0"/>
        <v>0</v>
      </c>
      <c r="I53" s="12"/>
    </row>
    <row r="54" spans="1:9" customFormat="1" ht="15" customHeight="1" x14ac:dyDescent="0.25">
      <c r="A54" s="26" t="s">
        <v>39</v>
      </c>
      <c r="B54" s="27">
        <v>45370</v>
      </c>
      <c r="C54" s="42" t="s">
        <v>40</v>
      </c>
      <c r="D54" s="26" t="s">
        <v>131</v>
      </c>
      <c r="E54" s="32">
        <v>26900</v>
      </c>
      <c r="F54" s="33">
        <v>45387</v>
      </c>
      <c r="G54" s="32">
        <v>5380</v>
      </c>
      <c r="H54" s="32">
        <f t="shared" si="0"/>
        <v>21520</v>
      </c>
      <c r="I54" s="12"/>
    </row>
    <row r="55" spans="1:9" customFormat="1" ht="15" customHeight="1" x14ac:dyDescent="0.25">
      <c r="A55" s="26" t="s">
        <v>26</v>
      </c>
      <c r="B55" s="27">
        <v>45363</v>
      </c>
      <c r="C55" s="26" t="s">
        <v>27</v>
      </c>
      <c r="D55" s="26" t="s">
        <v>108</v>
      </c>
      <c r="E55" s="30">
        <v>121534.2</v>
      </c>
      <c r="F55" s="33">
        <v>45402</v>
      </c>
      <c r="G55" s="37">
        <f>40511.4*3</f>
        <v>121534.20000000001</v>
      </c>
      <c r="H55" s="30">
        <f t="shared" si="0"/>
        <v>0</v>
      </c>
      <c r="I55" s="12"/>
    </row>
    <row r="56" spans="1:9" customFormat="1" ht="15" customHeight="1" x14ac:dyDescent="0.25">
      <c r="A56" s="26" t="s">
        <v>85</v>
      </c>
      <c r="B56" s="27">
        <v>44999</v>
      </c>
      <c r="C56" s="26" t="s">
        <v>86</v>
      </c>
      <c r="D56" s="26" t="s">
        <v>87</v>
      </c>
      <c r="E56" s="30">
        <v>93734.11</v>
      </c>
      <c r="F56" s="33">
        <v>45387</v>
      </c>
      <c r="G56" s="37">
        <v>93734.11</v>
      </c>
      <c r="H56" s="30">
        <f t="shared" si="0"/>
        <v>0</v>
      </c>
      <c r="I56" s="12"/>
    </row>
    <row r="57" spans="1:9" customFormat="1" ht="15" customHeight="1" x14ac:dyDescent="0.25">
      <c r="A57" s="26" t="s">
        <v>160</v>
      </c>
      <c r="B57" s="27">
        <v>45412</v>
      </c>
      <c r="C57" s="26" t="s">
        <v>161</v>
      </c>
      <c r="D57" s="26" t="s">
        <v>162</v>
      </c>
      <c r="E57" s="30">
        <v>2034</v>
      </c>
      <c r="F57" s="33">
        <v>45412</v>
      </c>
      <c r="G57" s="37">
        <v>0</v>
      </c>
      <c r="H57" s="30">
        <f t="shared" si="0"/>
        <v>2034</v>
      </c>
      <c r="I57" s="12"/>
    </row>
    <row r="58" spans="1:9" s="8" customFormat="1" ht="15" customHeight="1" x14ac:dyDescent="0.25">
      <c r="A58" s="26" t="s">
        <v>88</v>
      </c>
      <c r="B58" s="27">
        <v>45365</v>
      </c>
      <c r="C58" s="26" t="s">
        <v>89</v>
      </c>
      <c r="D58" s="26" t="s">
        <v>90</v>
      </c>
      <c r="E58" s="30">
        <v>198743.27</v>
      </c>
      <c r="F58" s="33">
        <v>45385</v>
      </c>
      <c r="G58" s="37">
        <v>198743.27</v>
      </c>
      <c r="H58" s="30">
        <f t="shared" si="0"/>
        <v>0</v>
      </c>
      <c r="I58" s="12"/>
    </row>
    <row r="59" spans="1:9" s="8" customFormat="1" ht="15" customHeight="1" x14ac:dyDescent="0.25">
      <c r="A59" s="26" t="s">
        <v>28</v>
      </c>
      <c r="B59" s="27">
        <v>45393</v>
      </c>
      <c r="C59" s="35" t="s">
        <v>17</v>
      </c>
      <c r="D59" s="26" t="s">
        <v>138</v>
      </c>
      <c r="E59" s="30">
        <v>950000</v>
      </c>
      <c r="F59" s="33">
        <v>45412</v>
      </c>
      <c r="G59" s="37">
        <v>0</v>
      </c>
      <c r="H59" s="30">
        <f t="shared" si="0"/>
        <v>950000</v>
      </c>
      <c r="I59" s="12"/>
    </row>
    <row r="60" spans="1:9" customFormat="1" ht="15" customHeight="1" x14ac:dyDescent="0.25">
      <c r="A60" s="26" t="s">
        <v>29</v>
      </c>
      <c r="B60" s="26" t="s">
        <v>100</v>
      </c>
      <c r="C60" s="35" t="s">
        <v>30</v>
      </c>
      <c r="D60" s="26" t="s">
        <v>101</v>
      </c>
      <c r="E60" s="32">
        <f>86888.16+86888.16</f>
        <v>173776.32</v>
      </c>
      <c r="F60" s="33">
        <v>45393</v>
      </c>
      <c r="G60" s="34">
        <v>86888.16</v>
      </c>
      <c r="H60" s="32">
        <f t="shared" si="0"/>
        <v>86888.16</v>
      </c>
      <c r="I60" s="7"/>
    </row>
    <row r="61" spans="1:9" ht="22.9" customHeight="1" x14ac:dyDescent="0.25">
      <c r="A61" s="16" t="s">
        <v>31</v>
      </c>
      <c r="B61" s="16"/>
      <c r="C61" s="16"/>
      <c r="D61" s="16"/>
      <c r="E61" s="9">
        <f>SUM(E10:E60)</f>
        <v>16169908.26</v>
      </c>
      <c r="F61" s="9"/>
      <c r="G61" s="9">
        <f>SUM(G10:G60)</f>
        <v>4723266.37</v>
      </c>
      <c r="H61" s="9">
        <f>SUM(H10:H60)</f>
        <v>11446641.890000002</v>
      </c>
      <c r="I61" s="11"/>
    </row>
    <row r="62" spans="1:9" x14ac:dyDescent="0.2">
      <c r="G62" s="4"/>
    </row>
    <row r="63" spans="1:9" x14ac:dyDescent="0.2">
      <c r="D63" s="17"/>
      <c r="G63" s="10"/>
      <c r="I63" s="11"/>
    </row>
    <row r="64" spans="1:9" x14ac:dyDescent="0.2">
      <c r="G64" s="10"/>
    </row>
    <row r="66" spans="3:3" x14ac:dyDescent="0.2">
      <c r="C66" s="18"/>
    </row>
    <row r="67" spans="3:3" x14ac:dyDescent="0.2">
      <c r="C67" s="17"/>
    </row>
  </sheetData>
  <autoFilter ref="A9:H60" xr:uid="{00000000-0009-0000-0000-000000000000}">
    <sortState xmlns:xlrd2="http://schemas.microsoft.com/office/spreadsheetml/2017/richdata2" ref="A10:H60">
      <sortCondition ref="A9:A60"/>
    </sortState>
  </autoFilter>
  <sortState xmlns:xlrd2="http://schemas.microsoft.com/office/spreadsheetml/2017/richdata2" ref="A11:I60">
    <sortCondition ref="A11:A60"/>
  </sortState>
  <mergeCells count="4">
    <mergeCell ref="A5:H5"/>
    <mergeCell ref="A6:H6"/>
    <mergeCell ref="A7:H7"/>
    <mergeCell ref="A8:H8"/>
  </mergeCells>
  <pageMargins left="0.25" right="0.25" top="0.75" bottom="0.75" header="0.3" footer="0.3"/>
  <pageSetup scale="51" fitToHeight="0" orientation="landscape" r:id="rId1"/>
  <headerFooter>
    <oddFooter>&amp;R&amp;P/&amp;N</oddFooter>
  </headerFooter>
  <ignoredErrors>
    <ignoredError sqref="B27 B16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2024-05-13T16:44:14Z</cp:lastPrinted>
  <dcterms:created xsi:type="dcterms:W3CDTF">2023-02-06T15:07:28Z</dcterms:created>
  <dcterms:modified xsi:type="dcterms:W3CDTF">2024-05-13T16:44:30Z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