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3C6165DA-C3EA-4CBC-A36A-1CD2EF9673FC}" xr6:coauthVersionLast="47" xr6:coauthVersionMax="47" xr10:uidLastSave="{00000000-0000-0000-0000-000000000000}"/>
  <bookViews>
    <workbookView xWindow="945" yWindow="825" windowWidth="27855" windowHeight="15375" xr2:uid="{89689411-BA17-4328-A5C1-E95BE319531B}"/>
  </bookViews>
  <sheets>
    <sheet name="AGOSTO" sheetId="2" r:id="rId1"/>
  </sheets>
  <definedNames>
    <definedName name="_xlnm._FilterDatabase" localSheetId="0" hidden="1">AGOSTO!$A$7:$H$55</definedName>
    <definedName name="_xlnm.Print_Area" localSheetId="0">AGOSTO!$A$1:$H$66</definedName>
    <definedName name="_xlnm.Print_Titles" localSheetId="0">AGOSTO!$1:$7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E45" i="2"/>
  <c r="H44" i="2" l="1"/>
  <c r="H36" i="2"/>
  <c r="H32" i="2"/>
  <c r="H25" i="2"/>
  <c r="H16" i="2"/>
  <c r="E19" i="2"/>
  <c r="H19" i="2" s="1"/>
  <c r="G29" i="2"/>
  <c r="E10" i="2"/>
  <c r="E20" i="2"/>
  <c r="E9" i="2"/>
  <c r="G9" i="2"/>
  <c r="H31" i="2"/>
  <c r="E46" i="2"/>
  <c r="G54" i="2"/>
  <c r="H48" i="2"/>
  <c r="H27" i="2"/>
  <c r="H30" i="2"/>
  <c r="E52" i="2"/>
  <c r="E40" i="2"/>
  <c r="E55" i="2"/>
  <c r="H45" i="2"/>
  <c r="H38" i="2"/>
  <c r="G58" i="2" l="1"/>
  <c r="H56" i="2"/>
  <c r="H28" i="2"/>
  <c r="H43" i="2" l="1"/>
  <c r="H10" i="2"/>
  <c r="H41" i="2"/>
  <c r="H53" i="2"/>
  <c r="H50" i="2"/>
  <c r="H42" i="2"/>
  <c r="H18" i="2"/>
  <c r="H13" i="2"/>
  <c r="H37" i="2"/>
  <c r="H35" i="2"/>
  <c r="H11" i="2"/>
  <c r="H8" i="2"/>
  <c r="H52" i="2"/>
  <c r="H20" i="2"/>
  <c r="H9" i="2"/>
  <c r="H49" i="2"/>
  <c r="H39" i="2"/>
  <c r="H33" i="2"/>
  <c r="H40" i="2" l="1"/>
  <c r="H55" i="2"/>
  <c r="H54" i="2"/>
  <c r="H51" i="2"/>
  <c r="H47" i="2"/>
  <c r="H46" i="2"/>
  <c r="H34" i="2"/>
  <c r="H29" i="2"/>
  <c r="H26" i="2"/>
  <c r="H24" i="2"/>
  <c r="H23" i="2"/>
  <c r="H22" i="2"/>
  <c r="H21" i="2"/>
  <c r="H17" i="2"/>
  <c r="H14" i="2"/>
  <c r="H12" i="2"/>
  <c r="E58" i="2" l="1"/>
  <c r="H15" i="2"/>
  <c r="H58" i="2" s="1"/>
</calcChain>
</file>

<file path=xl/sharedStrings.xml><?xml version="1.0" encoding="utf-8"?>
<sst xmlns="http://schemas.openxmlformats.org/spreadsheetml/2006/main" count="221" uniqueCount="185">
  <si>
    <t>VALORES RD$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</si>
  <si>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</si>
  <si>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</si>
  <si>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</si>
  <si>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</si>
  <si>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</si>
  <si>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</si>
  <si>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</si>
  <si>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</si>
  <si>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AGUA CRYSTAL </t>
  </si>
  <si>
    <t xml:space="preserve">Agua para la institucion. </t>
  </si>
  <si>
    <t>ALTICE DOMINICANA, SA</t>
  </si>
  <si>
    <t>P/Servicios telefónicos (FLOTA) y 809-185-4528.</t>
  </si>
  <si>
    <t>ASOC. DOMINICANA DE ZONAS FRANCAS (ADOZONA)</t>
  </si>
  <si>
    <t>BANCO DE RESERVAS DE LA REP. DOM.</t>
  </si>
  <si>
    <t xml:space="preserve">BUG BYE SRL </t>
  </si>
  <si>
    <t>01/09-21/11/22</t>
  </si>
  <si>
    <t>Servicios de fumigacion.</t>
  </si>
  <si>
    <t>CONT/B1500000018/19</t>
  </si>
  <si>
    <t>CAASD</t>
  </si>
  <si>
    <t>CENTRO AUTOMOTRIZ REMESA, SRL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</si>
  <si>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</si>
  <si>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</si>
  <si>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</si>
  <si>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</si>
  <si>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ELEVADORES DEL NORTE</t>
  </si>
  <si>
    <t>Servicios de mantenimiento ascensores.</t>
  </si>
  <si>
    <t>EMPRESA DISTRIBUIDORA DE ELECTRICIDAD DEL ESTE S.A</t>
  </si>
  <si>
    <t>FUNDACION UNIVERSITARIA IBEROAMERICANA (FUNIBER)</t>
  </si>
  <si>
    <t>HUMANO SEGUROS S A</t>
  </si>
  <si>
    <t>P/Servicios  Seguros Médico y de vida.</t>
  </si>
  <si>
    <t>Servicios alimenticios.</t>
  </si>
  <si>
    <t xml:space="preserve">LA COCINA DE DONA MARY </t>
  </si>
  <si>
    <t>ROOT FOCUS SRL</t>
  </si>
  <si>
    <t>P/Servicios asesoria norma ISO.</t>
  </si>
  <si>
    <t>SKETCHPROM SRL</t>
  </si>
  <si>
    <t>Servicios de alquiler equipos de oficina.</t>
  </si>
  <si>
    <t xml:space="preserve">VIAMAR </t>
  </si>
  <si>
    <t>WINDTELECOM, SA</t>
  </si>
  <si>
    <t>P/ Servicios de internet para la institución.</t>
  </si>
  <si>
    <t>TOTAL</t>
  </si>
  <si>
    <t>P/Servicios de internet No. 829-110-6594,0829-118-1864,  CENTRAL TELEF. correspondiente al 2023.</t>
  </si>
  <si>
    <t>PREBEA S A</t>
  </si>
  <si>
    <t>P/servicio de funeraria.</t>
  </si>
  <si>
    <t>CONT2886/22</t>
  </si>
  <si>
    <t>C &amp; C TECHNOLODY SUPPLY SRL</t>
  </si>
  <si>
    <t>ISLA DOMINICANA DE PETROLEO CORPORACION</t>
  </si>
  <si>
    <t>P/Completivo flotilla de combustible.</t>
  </si>
  <si>
    <t>SERVICES TRAVEL</t>
  </si>
  <si>
    <t>Seguro de viajes.</t>
  </si>
  <si>
    <t>CERT741508/22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</si>
  <si>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</si>
  <si>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</si>
  <si>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</si>
  <si>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</si>
  <si>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</si>
  <si>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>Seguro medico opcional empleados.</t>
  </si>
  <si>
    <t>CENTRO CUESTA NACIONAL, C POR A.</t>
  </si>
  <si>
    <t xml:space="preserve">FLORISTERIA ZUNIFLOR SRL </t>
  </si>
  <si>
    <t xml:space="preserve">OPTIMUM CONTROL DE PLAGAS </t>
  </si>
  <si>
    <t>P/Servicio de exterminacion de plagas.</t>
  </si>
  <si>
    <t>31/07/23</t>
  </si>
  <si>
    <t xml:space="preserve">TRES TINTAS, PAPELERIA </t>
  </si>
  <si>
    <t>13/07/23</t>
  </si>
  <si>
    <t>P/Compra de articulos promcionales de la institucion.</t>
  </si>
  <si>
    <t>OCCIFITUR DOMINICANA S A</t>
  </si>
  <si>
    <t>Contratacion de alquiler de salon de eventos Forum.</t>
  </si>
  <si>
    <t>SETI &amp; SIDIF DOMINICANA SRL</t>
  </si>
  <si>
    <t>Pago avance actualizacion software mesa de servicios.</t>
  </si>
  <si>
    <t>B1500000099</t>
  </si>
  <si>
    <t>25/07/23</t>
  </si>
  <si>
    <t>27/07/23</t>
  </si>
  <si>
    <t>BATISSA</t>
  </si>
  <si>
    <t>MP UNIFORMES DE EMPRESAS SRL</t>
  </si>
  <si>
    <t>M A CREACIONES ACRILICAS SRL</t>
  </si>
  <si>
    <t>PROMOPRO EIRL</t>
  </si>
  <si>
    <t>SKAGEN, S.A.</t>
  </si>
  <si>
    <t>UEI ULTRA EVENTOS INTERNACIONALES SRL</t>
  </si>
  <si>
    <t>WITCO</t>
  </si>
  <si>
    <t>CONT1524/23</t>
  </si>
  <si>
    <t>CONT4402/2023</t>
  </si>
  <si>
    <t>Alquiler salon de eventos DR-Forum.</t>
  </si>
  <si>
    <t>28/07/23</t>
  </si>
  <si>
    <t>B1500003414</t>
  </si>
  <si>
    <t>P/Adquisicion de camisetas p/actividad por la integridad.</t>
  </si>
  <si>
    <t>B1500001174</t>
  </si>
  <si>
    <t>B1500002268</t>
  </si>
  <si>
    <t>26/07/23</t>
  </si>
  <si>
    <t>P/contratación de servicios de impresión doc. de la institución.</t>
  </si>
  <si>
    <t>B1500000203</t>
  </si>
  <si>
    <t>18/07/23</t>
  </si>
  <si>
    <t>P/Compra uniformes p/personal de la institucion.</t>
  </si>
  <si>
    <t>B1500000145</t>
  </si>
  <si>
    <t>P/Compra articulos promocionales de la institucion.</t>
  </si>
  <si>
    <t>B1500000036</t>
  </si>
  <si>
    <t>P/Compra escritorios y muebles para la institucion.</t>
  </si>
  <si>
    <t>B1500000467</t>
  </si>
  <si>
    <t>B1500000137</t>
  </si>
  <si>
    <t>FOOD EQUIPMENT SERVICES, SRL</t>
  </si>
  <si>
    <t>Pago adquisición exhibidor para la comida de la institución.</t>
  </si>
  <si>
    <t>B1500000316</t>
  </si>
  <si>
    <t>B1500000086</t>
  </si>
  <si>
    <t>MRO MANTENIMIENTO, OPERCAION Y REPARACION</t>
  </si>
  <si>
    <t>28/08/23</t>
  </si>
  <si>
    <t>P/Compra articulos ferrteros p/uso de la institucion.</t>
  </si>
  <si>
    <t>B1500000543</t>
  </si>
  <si>
    <t>31/08/23</t>
  </si>
  <si>
    <t xml:space="preserve">SEGUROS BANRESERVAS </t>
  </si>
  <si>
    <t>03/08/23</t>
  </si>
  <si>
    <t>P/Renovacion segurso de vehiculos de la institucion.</t>
  </si>
  <si>
    <t>B15000043518</t>
  </si>
  <si>
    <t>B1500011328-11577</t>
  </si>
  <si>
    <t>26/07-31/08/23</t>
  </si>
  <si>
    <t>24/07/23</t>
  </si>
  <si>
    <t>B1500000057</t>
  </si>
  <si>
    <t>B1500001713</t>
  </si>
  <si>
    <t>B1500283717</t>
  </si>
  <si>
    <t>23/08/23</t>
  </si>
  <si>
    <t>22/08/23</t>
  </si>
  <si>
    <t>13/07-08/08/23</t>
  </si>
  <si>
    <t>B1500000896/924</t>
  </si>
  <si>
    <t>IDE CONSULTING</t>
  </si>
  <si>
    <t>B1500000047</t>
  </si>
  <si>
    <t>B1500044098</t>
  </si>
  <si>
    <t>26/08/23</t>
  </si>
  <si>
    <t>Combustible Agosto.</t>
  </si>
  <si>
    <t>Flota Agosto 2023</t>
  </si>
  <si>
    <t>25/08/23</t>
  </si>
  <si>
    <t>FARMAHISPANA SRL</t>
  </si>
  <si>
    <t>P/Compra medicamentos para botiquin de la institucion.</t>
  </si>
  <si>
    <t>B1500001818</t>
  </si>
  <si>
    <t>17/07/23</t>
  </si>
  <si>
    <t>CONT1528/23-B1500000315</t>
  </si>
  <si>
    <t>SERVICIOS E INSTALACIONES TECNICAS SRL</t>
  </si>
  <si>
    <t>P/Mantenimiento de ascensor de la institucion.</t>
  </si>
  <si>
    <t>B1500002804</t>
  </si>
  <si>
    <t>CON5341/23/B1500011849/12093</t>
  </si>
  <si>
    <t>04/07-21/07/23</t>
  </si>
  <si>
    <t>15/08/23</t>
  </si>
  <si>
    <t>CENTRO COPIADORA NACO SRL</t>
  </si>
  <si>
    <t>B1500042827</t>
  </si>
  <si>
    <t>B1500010456/10528</t>
  </si>
  <si>
    <t>14/07-11/08/23</t>
  </si>
  <si>
    <t>B1500028655/28936/28745</t>
  </si>
  <si>
    <t>7/6-07/08/23</t>
  </si>
  <si>
    <t>P/floricultura para uso de la institucion.</t>
  </si>
  <si>
    <t>B1500002747</t>
  </si>
  <si>
    <t>GRUPO BVC SRL</t>
  </si>
  <si>
    <t>P/Mantenimiento aires acondicionado.</t>
  </si>
  <si>
    <t>24/08/23</t>
  </si>
  <si>
    <t>CONT8510/23-B1500000090</t>
  </si>
  <si>
    <t>15/07-05/08/23</t>
  </si>
  <si>
    <t>B1500052351/52802/53249</t>
  </si>
  <si>
    <t>27/07-08/08/23</t>
  </si>
  <si>
    <t>E4500000016368/16718</t>
  </si>
  <si>
    <t>FL BETANCES Y ASOCIADOS SRL</t>
  </si>
  <si>
    <t>GRAFICA WILLIAM SRL</t>
  </si>
  <si>
    <t>01/08/23</t>
  </si>
  <si>
    <t>CONT4303/23</t>
  </si>
  <si>
    <t>08/08-31/08/23</t>
  </si>
  <si>
    <t>B1500147612/178708</t>
  </si>
  <si>
    <t>P/Compra TV &amp;  alimentos y bebidas para la institucion.</t>
  </si>
  <si>
    <t>B1500003213</t>
  </si>
  <si>
    <t>CON2268/23-B1500005014</t>
  </si>
  <si>
    <t>B1500000637</t>
  </si>
  <si>
    <t>Renovacion licencias informaticas.</t>
  </si>
  <si>
    <t>CONT.2790*75%-4000*75%-4500*75%</t>
  </si>
  <si>
    <t>B1500001061</t>
  </si>
  <si>
    <t>P/Impresion y encuadernacion para la institucion.</t>
  </si>
  <si>
    <t>B1500128797</t>
  </si>
  <si>
    <t>MANUEL ARSENIO URENA S A</t>
  </si>
  <si>
    <t>B1500003587</t>
  </si>
  <si>
    <t>P/Compra neumaticos para vehiculo de la institucion.</t>
  </si>
  <si>
    <t>B1500000253</t>
  </si>
  <si>
    <t>SEGURIDAD Y PROTECCION INDUSTRIAL SRL</t>
  </si>
  <si>
    <t>B1500000178</t>
  </si>
  <si>
    <t>Mantenimeinto de extintores de la institucion.</t>
  </si>
  <si>
    <t xml:space="preserve">P/Dev.recursos por Form. Exp. 10,166.30*162.50 </t>
  </si>
  <si>
    <t>Ventas de Form. Expotación Vuce-aduanas</t>
  </si>
  <si>
    <t>Pago programa académico a colaboarores de la institucion.</t>
  </si>
  <si>
    <t>P/Actividad int.y motivacion laboral empleados institucion.</t>
  </si>
  <si>
    <t>P/Cont.servicios de montaje de evento DR-Forum 2023.</t>
  </si>
  <si>
    <t>P/Servicios impresión y encuadernación  labor diaria del CNZFE.</t>
  </si>
  <si>
    <t>INFORME MENSUAL DE CUENTAS POR PAGAR</t>
  </si>
  <si>
    <t>CORRESPONDIENTE AL 31 DE 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</si>
</sst>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6" fillId="0" borderId="0" xfId="0" applyFont="1"/>
    <xf numFmtId="43" fontId="0" fillId="3" borderId="1" xfId="1" applyFont="1" applyFill="1" applyBorder="1" applyAlignment="1">
      <alignment horizontal="center"/>
    </xf>
    <xf numFmtId="14" fontId="0" fillId="3" borderId="1" xfId="1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0" applyNumberFormat="1" applyFont="1"/>
    <xf numFmtId="43" fontId="8" fillId="3" borderId="1" xfId="1" applyFont="1" applyFill="1" applyBorder="1" applyAlignment="1">
      <alignment horizontal="center"/>
    </xf>
    <xf numFmtId="43" fontId="9" fillId="3" borderId="1" xfId="1" applyFont="1" applyFill="1" applyBorder="1" applyAlignment="1">
      <alignment horizontal="center"/>
    </xf>
    <xf numFmtId="0" fontId="2" fillId="3" borderId="0" xfId="0" applyFont="1" applyFill="1"/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3" fontId="3" fillId="0" borderId="0" xfId="0" applyNumberFormat="1" applyFont="1" applyAlignment="1">
      <alignment horizontal="left"/>
    </xf>
    <xf numFmtId="43" fontId="3" fillId="0" borderId="0" xfId="1" applyFont="1" applyAlignment="1">
      <alignment horizontal="left"/>
    </xf>
    <xf numFmtId="0" fontId="6" fillId="2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 wrapText="1"/>
    </xf>
    <xf numFmtId="43" fontId="9" fillId="3" borderId="1" xfId="0" applyNumberFormat="1" applyFont="1" applyFill="1" applyBorder="1" applyAlignment="1">
      <alignment horizontal="center"/>
    </xf>
    <xf numFmtId="43" fontId="9" fillId="3" borderId="1" xfId="0" applyNumberFormat="1" applyFont="1" applyFill="1" applyBorder="1" applyAlignment="1">
      <alignment horizontal="center" wrapText="1"/>
    </xf>
    <xf numFmtId="43" fontId="8" fillId="3" borderId="1" xfId="1" applyFont="1" applyFill="1" applyBorder="1" applyAlignment="1">
      <alignment horizontal="center" wrapText="1"/>
    </xf>
    <xf numFmtId="14" fontId="0" fillId="3" borderId="1" xfId="0" applyNumberFormat="1" applyFill="1" applyBorder="1" applyAlignment="1">
      <alignment horizontal="left" wrapText="1"/>
    </xf>
    <xf numFmtId="49" fontId="8" fillId="3" borderId="1" xfId="0" applyNumberFormat="1" applyFont="1" applyFill="1" applyBorder="1" applyAlignment="1">
      <alignment horizontal="left" wrapText="1"/>
    </xf>
    <xf numFmtId="49" fontId="8" fillId="3" borderId="1" xfId="0" applyNumberFormat="1" applyFont="1" applyFill="1" applyBorder="1" applyAlignment="1">
      <alignment horizontal="left"/>
    </xf>
    <xf numFmtId="0" fontId="0" fillId="3" borderId="1" xfId="0" applyFill="1" applyBorder="1" applyAlignment="1">
      <alignment horizontal="left" vertical="center" wrapText="1"/>
    </xf>
    <xf numFmtId="49" fontId="0" fillId="3" borderId="1" xfId="0" applyNumberFormat="1" applyFill="1" applyBorder="1" applyAlignment="1">
      <alignment horizontal="left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262523</xdr:colOff>
      <xdr:row>0</xdr:row>
      <xdr:rowOff>20053</xdr:rowOff>
    </xdr:from>
    <xdr:to>
      <xdr:col>0</xdr:col>
      <xdr:colOff>3216275</xdr:colOff>
      <xdr:row>4</xdr:row>
      <xdr:rowOff>184669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EFAE9B-F347-495A-95D4-23288D39B1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523" y="20053"/>
          <a:ext cx="2953752" cy="922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1DA3-BF80-4A9E-9FD5-F94369412430}">
  <sheetPr>
    <pageSetUpPr fitToPage="1"/>
  </sheetPr>
  <dimension ref="A1:I64"/>
  <sheetViews>
    <sheetView tabSelected="1" zoomScale="98" zoomScaleNormal="98" workbookViewId="0">
      <pane ySplit="1" topLeftCell="A2" activePane="bottomLeft" state="frozen"/>
      <selection pane="bottomLeft" activeCell="A6" sqref="A6:H6"/>
    </sheetView>
  </sheetViews>
  <sheetFormatPr baseColWidth="10" defaultColWidth="11.5703125" defaultRowHeight="12.75" x14ac:dyDescent="0.2"/>
  <cols>
    <col min="1" max="1" width="53.5703125" style="17" customWidth="1"/>
    <col min="2" max="2" width="24.5703125" style="17" customWidth="1"/>
    <col min="3" max="3" width="54.42578125" style="17" customWidth="1"/>
    <col min="4" max="4" width="43.7109375" style="17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9" width="12.42578125" style="3" bestFit="1" customWidth="1"/>
    <col min="10" max="16384" width="11.5703125" style="3"/>
  </cols>
  <sheetData>
    <row r="1" spans="1:9" x14ac:dyDescent="0.2">
      <c r="E1" s="2"/>
    </row>
    <row r="2" spans="1:9" x14ac:dyDescent="0.2">
      <c r="B2" s="18"/>
      <c r="C2" s="18"/>
      <c r="E2" s="2"/>
      <c r="F2" s="5"/>
      <c r="G2" s="5"/>
      <c r="H2" s="2"/>
    </row>
    <row r="3" spans="1:9" x14ac:dyDescent="0.2">
      <c r="C3" s="18"/>
      <c r="D3" s="19"/>
      <c r="H3" s="2"/>
    </row>
    <row r="4" spans="1:9" ht="21" x14ac:dyDescent="0.35">
      <c r="A4" s="40" t="s">
        <v>183</v>
      </c>
      <c r="B4" s="40"/>
      <c r="C4" s="40"/>
      <c r="D4" s="40"/>
      <c r="E4" s="40"/>
      <c r="F4" s="40"/>
      <c r="G4" s="40"/>
      <c r="H4" s="40"/>
    </row>
    <row r="5" spans="1:9" ht="21" x14ac:dyDescent="0.35">
      <c r="A5" s="40" t="s">
        <v>184</v>
      </c>
      <c r="B5" s="40"/>
      <c r="C5" s="40"/>
      <c r="D5" s="40"/>
      <c r="E5" s="40"/>
      <c r="F5" s="40"/>
      <c r="G5" s="40"/>
      <c r="H5" s="40"/>
    </row>
    <row r="6" spans="1:9" ht="21" x14ac:dyDescent="0.35">
      <c r="A6" s="40" t="s">
        <v>0</v>
      </c>
      <c r="B6" s="40"/>
      <c r="C6" s="40"/>
      <c r="D6" s="40"/>
      <c r="E6" s="40"/>
      <c r="F6" s="40"/>
      <c r="G6" s="40"/>
      <c r="H6" s="40"/>
    </row>
    <row r="7" spans="1:9" s="6" customFormat="1" ht="78.75" x14ac:dyDescent="0.25">
      <c r="A7" s="26" t="s">
        <v>1</v>
      </c>
      <c r="B7" s="27" t="s">
        <v>2</v>
      </c>
      <c r="C7" s="27" t="s">
        <v>3</v>
      </c>
      <c r="D7" s="28" t="s">
        <v>4</v>
      </c>
      <c r="E7" s="29" t="s">
        <v>5</v>
      </c>
      <c r="F7" s="30" t="s">
        <v>6</v>
      </c>
      <c r="G7" s="30" t="s">
        <v>7</v>
      </c>
      <c r="H7" s="31" t="s">
        <v>8</v>
      </c>
    </row>
    <row r="8" spans="1:9" customFormat="1" ht="15" x14ac:dyDescent="0.25">
      <c r="A8" s="20" t="s">
        <v>9</v>
      </c>
      <c r="B8" s="35">
        <v>45206</v>
      </c>
      <c r="C8" s="36" t="s">
        <v>10</v>
      </c>
      <c r="D8" s="36" t="s">
        <v>140</v>
      </c>
      <c r="E8" s="7">
        <v>16705.75</v>
      </c>
      <c r="F8" s="8">
        <v>45268</v>
      </c>
      <c r="G8" s="7">
        <v>3847.5</v>
      </c>
      <c r="H8" s="14">
        <f t="shared" ref="H8:H19" si="0">+E8-G8</f>
        <v>12858.25</v>
      </c>
      <c r="I8" s="9"/>
    </row>
    <row r="9" spans="1:9" customFormat="1" ht="16.5" customHeight="1" x14ac:dyDescent="0.25">
      <c r="A9" s="21" t="s">
        <v>11</v>
      </c>
      <c r="B9" s="22" t="s">
        <v>151</v>
      </c>
      <c r="C9" s="37" t="s">
        <v>12</v>
      </c>
      <c r="D9" s="37" t="s">
        <v>152</v>
      </c>
      <c r="E9" s="7">
        <f>24368.75+199917.48+25657.47</f>
        <v>249943.7</v>
      </c>
      <c r="F9" s="8" t="s">
        <v>149</v>
      </c>
      <c r="G9" s="15">
        <f>199917.48+24368.75</f>
        <v>224286.23</v>
      </c>
      <c r="H9" s="14">
        <f t="shared" si="0"/>
        <v>25657.47</v>
      </c>
      <c r="I9" s="9"/>
    </row>
    <row r="10" spans="1:9" customFormat="1" ht="17.45" customHeight="1" x14ac:dyDescent="0.25">
      <c r="A10" s="21" t="s">
        <v>13</v>
      </c>
      <c r="B10" s="22">
        <v>44934</v>
      </c>
      <c r="C10" s="20" t="s">
        <v>177</v>
      </c>
      <c r="D10" s="38" t="s">
        <v>178</v>
      </c>
      <c r="E10" s="14">
        <f>1652029.17+799500+796250</f>
        <v>3247779.17</v>
      </c>
      <c r="F10" s="8">
        <v>45146</v>
      </c>
      <c r="G10" s="32">
        <v>1652029.17</v>
      </c>
      <c r="H10" s="14">
        <f t="shared" si="0"/>
        <v>1595750</v>
      </c>
      <c r="I10" s="9"/>
    </row>
    <row r="11" spans="1:9" customFormat="1" ht="15" x14ac:dyDescent="0.25">
      <c r="A11" s="21" t="s">
        <v>53</v>
      </c>
      <c r="B11" s="22">
        <v>44992</v>
      </c>
      <c r="C11" s="37" t="s">
        <v>54</v>
      </c>
      <c r="D11" s="20" t="s">
        <v>123</v>
      </c>
      <c r="E11" s="14">
        <v>714</v>
      </c>
      <c r="F11" s="8" t="s">
        <v>124</v>
      </c>
      <c r="G11" s="32">
        <v>714</v>
      </c>
      <c r="H11" s="14">
        <f t="shared" si="0"/>
        <v>0</v>
      </c>
      <c r="I11" s="9"/>
    </row>
    <row r="12" spans="1:9" customFormat="1" ht="15" x14ac:dyDescent="0.25">
      <c r="A12" s="21" t="s">
        <v>14</v>
      </c>
      <c r="B12" s="22">
        <v>44934</v>
      </c>
      <c r="C12" s="37" t="s">
        <v>125</v>
      </c>
      <c r="D12" s="21" t="s">
        <v>126</v>
      </c>
      <c r="E12" s="7">
        <v>600000</v>
      </c>
      <c r="F12" s="8" t="s">
        <v>127</v>
      </c>
      <c r="G12" s="15">
        <v>600000</v>
      </c>
      <c r="H12" s="14">
        <f t="shared" si="0"/>
        <v>0</v>
      </c>
      <c r="I12" s="9"/>
    </row>
    <row r="13" spans="1:9" customFormat="1" ht="15" x14ac:dyDescent="0.25">
      <c r="A13" s="21" t="s">
        <v>72</v>
      </c>
      <c r="B13" s="22" t="s">
        <v>70</v>
      </c>
      <c r="C13" s="37" t="s">
        <v>84</v>
      </c>
      <c r="D13" s="20" t="s">
        <v>85</v>
      </c>
      <c r="E13" s="14">
        <v>21300.5</v>
      </c>
      <c r="F13" s="8">
        <v>45268</v>
      </c>
      <c r="G13" s="32">
        <v>21300.5</v>
      </c>
      <c r="H13" s="14">
        <f t="shared" si="0"/>
        <v>0</v>
      </c>
      <c r="I13" s="9"/>
    </row>
    <row r="14" spans="1:9" customFormat="1" ht="15" x14ac:dyDescent="0.25">
      <c r="A14" s="21" t="s">
        <v>15</v>
      </c>
      <c r="B14" s="22" t="s">
        <v>16</v>
      </c>
      <c r="C14" s="37" t="s">
        <v>17</v>
      </c>
      <c r="D14" s="21" t="s">
        <v>18</v>
      </c>
      <c r="E14" s="7">
        <v>33024.32</v>
      </c>
      <c r="F14" s="8" t="s">
        <v>106</v>
      </c>
      <c r="G14" s="15">
        <v>0</v>
      </c>
      <c r="H14" s="14">
        <f t="shared" si="0"/>
        <v>33024.32</v>
      </c>
      <c r="I14" s="9"/>
    </row>
    <row r="15" spans="1:9" customFormat="1" ht="15" x14ac:dyDescent="0.25">
      <c r="A15" s="21" t="s">
        <v>45</v>
      </c>
      <c r="B15" s="22">
        <v>44934</v>
      </c>
      <c r="C15" s="21" t="s">
        <v>31</v>
      </c>
      <c r="D15" s="21" t="s">
        <v>79</v>
      </c>
      <c r="E15" s="7">
        <v>634808.01</v>
      </c>
      <c r="F15" s="8" t="s">
        <v>106</v>
      </c>
      <c r="G15" s="15">
        <v>0</v>
      </c>
      <c r="H15" s="14">
        <f t="shared" si="0"/>
        <v>634808.01</v>
      </c>
      <c r="I15" s="9"/>
    </row>
    <row r="16" spans="1:9" customFormat="1" ht="15" x14ac:dyDescent="0.25">
      <c r="A16" s="21" t="s">
        <v>19</v>
      </c>
      <c r="B16" s="22">
        <v>44934</v>
      </c>
      <c r="C16" s="20" t="s">
        <v>51</v>
      </c>
      <c r="D16" s="21" t="s">
        <v>162</v>
      </c>
      <c r="E16" s="7">
        <v>675</v>
      </c>
      <c r="F16" s="8" t="s">
        <v>106</v>
      </c>
      <c r="G16" s="15">
        <v>0</v>
      </c>
      <c r="H16" s="14">
        <f>+E16-G16</f>
        <v>675</v>
      </c>
      <c r="I16" s="9"/>
    </row>
    <row r="17" spans="1:9" customFormat="1" ht="17.25" customHeight="1" x14ac:dyDescent="0.25">
      <c r="A17" s="21" t="s">
        <v>20</v>
      </c>
      <c r="B17" s="22">
        <v>44934</v>
      </c>
      <c r="C17" s="20" t="s">
        <v>21</v>
      </c>
      <c r="D17" s="21" t="s">
        <v>158</v>
      </c>
      <c r="E17" s="7">
        <v>257393.38</v>
      </c>
      <c r="F17" s="8" t="s">
        <v>106</v>
      </c>
      <c r="G17" s="15">
        <v>0</v>
      </c>
      <c r="H17" s="14">
        <f t="shared" si="0"/>
        <v>257393.38</v>
      </c>
      <c r="I17" s="9"/>
    </row>
    <row r="18" spans="1:9" customFormat="1" ht="17.25" customHeight="1" x14ac:dyDescent="0.25">
      <c r="A18" s="21" t="s">
        <v>139</v>
      </c>
      <c r="B18" s="22" t="s">
        <v>87</v>
      </c>
      <c r="C18" s="21" t="s">
        <v>182</v>
      </c>
      <c r="D18" s="21" t="s">
        <v>86</v>
      </c>
      <c r="E18" s="7">
        <v>7747.2</v>
      </c>
      <c r="F18" s="8" t="s">
        <v>138</v>
      </c>
      <c r="G18" s="15">
        <v>7747.2</v>
      </c>
      <c r="H18" s="14">
        <f t="shared" si="0"/>
        <v>0</v>
      </c>
      <c r="I18" s="9"/>
    </row>
    <row r="19" spans="1:9" customFormat="1" ht="17.25" customHeight="1" x14ac:dyDescent="0.25">
      <c r="A19" s="21" t="s">
        <v>57</v>
      </c>
      <c r="B19" s="22" t="s">
        <v>159</v>
      </c>
      <c r="C19" s="21" t="s">
        <v>161</v>
      </c>
      <c r="D19" s="21" t="s">
        <v>160</v>
      </c>
      <c r="E19" s="7">
        <f>135020.64+36959.62</f>
        <v>171980.26</v>
      </c>
      <c r="F19" s="8" t="s">
        <v>106</v>
      </c>
      <c r="G19" s="15">
        <v>0</v>
      </c>
      <c r="H19" s="14">
        <f t="shared" si="0"/>
        <v>171980.26</v>
      </c>
      <c r="I19" s="9"/>
    </row>
    <row r="20" spans="1:9" customFormat="1" ht="17.25" customHeight="1" x14ac:dyDescent="0.25">
      <c r="A20" s="20" t="s">
        <v>22</v>
      </c>
      <c r="B20" s="35" t="s">
        <v>153</v>
      </c>
      <c r="C20" s="36" t="s">
        <v>41</v>
      </c>
      <c r="D20" s="20" t="s">
        <v>154</v>
      </c>
      <c r="E20" s="34">
        <f>177788.39+3601.82</f>
        <v>181390.21000000002</v>
      </c>
      <c r="F20" s="8" t="s">
        <v>149</v>
      </c>
      <c r="G20" s="33">
        <v>177788.39</v>
      </c>
      <c r="H20" s="34">
        <f t="shared" ref="H20:H56" si="1">+E20-G20</f>
        <v>3601.820000000007</v>
      </c>
      <c r="I20" s="9"/>
    </row>
    <row r="21" spans="1:9" customFormat="1" ht="18" customHeight="1" x14ac:dyDescent="0.25">
      <c r="A21" s="21" t="s">
        <v>23</v>
      </c>
      <c r="B21" s="22">
        <v>45115</v>
      </c>
      <c r="C21" s="37" t="s">
        <v>24</v>
      </c>
      <c r="D21" s="20" t="s">
        <v>163</v>
      </c>
      <c r="E21" s="14">
        <v>534234</v>
      </c>
      <c r="F21" s="8" t="s">
        <v>106</v>
      </c>
      <c r="G21" s="32">
        <v>0</v>
      </c>
      <c r="H21" s="34">
        <f t="shared" si="1"/>
        <v>534234</v>
      </c>
      <c r="I21" s="9"/>
    </row>
    <row r="22" spans="1:9" customFormat="1" ht="15" x14ac:dyDescent="0.25">
      <c r="A22" s="21" t="s">
        <v>25</v>
      </c>
      <c r="B22" s="22">
        <v>44934</v>
      </c>
      <c r="C22" s="20" t="s">
        <v>26</v>
      </c>
      <c r="D22" s="21" t="s">
        <v>44</v>
      </c>
      <c r="E22" s="7">
        <v>32280</v>
      </c>
      <c r="F22" s="8" t="s">
        <v>106</v>
      </c>
      <c r="G22" s="15">
        <v>0</v>
      </c>
      <c r="H22" s="14">
        <f t="shared" si="1"/>
        <v>32280</v>
      </c>
      <c r="I22" s="9"/>
    </row>
    <row r="23" spans="1:9" customFormat="1" ht="15" x14ac:dyDescent="0.25">
      <c r="A23" s="21" t="s">
        <v>27</v>
      </c>
      <c r="B23" s="22" t="s">
        <v>82</v>
      </c>
      <c r="C23" s="20" t="s">
        <v>52</v>
      </c>
      <c r="D23" s="21" t="s">
        <v>116</v>
      </c>
      <c r="E23" s="7">
        <v>328599.39</v>
      </c>
      <c r="F23" s="8" t="s">
        <v>117</v>
      </c>
      <c r="G23" s="15">
        <v>328599.39</v>
      </c>
      <c r="H23" s="14">
        <f t="shared" si="1"/>
        <v>0</v>
      </c>
      <c r="I23" s="9"/>
    </row>
    <row r="24" spans="1:9" customFormat="1" ht="15" x14ac:dyDescent="0.25">
      <c r="A24" s="21" t="s">
        <v>58</v>
      </c>
      <c r="B24" s="22" t="s">
        <v>144</v>
      </c>
      <c r="C24" s="37" t="s">
        <v>145</v>
      </c>
      <c r="D24" s="22" t="s">
        <v>146</v>
      </c>
      <c r="E24" s="14">
        <v>95762.75</v>
      </c>
      <c r="F24" s="8" t="s">
        <v>124</v>
      </c>
      <c r="G24" s="32">
        <v>6780</v>
      </c>
      <c r="H24" s="14">
        <f t="shared" si="1"/>
        <v>88982.75</v>
      </c>
      <c r="I24" s="9"/>
    </row>
    <row r="25" spans="1:9" customFormat="1" ht="15" x14ac:dyDescent="0.25">
      <c r="A25" s="21" t="s">
        <v>155</v>
      </c>
      <c r="B25" s="22" t="s">
        <v>149</v>
      </c>
      <c r="C25" s="37" t="s">
        <v>165</v>
      </c>
      <c r="D25" s="22" t="s">
        <v>164</v>
      </c>
      <c r="E25" s="14">
        <v>1229250.26</v>
      </c>
      <c r="F25" s="8" t="s">
        <v>106</v>
      </c>
      <c r="G25" s="32">
        <v>0</v>
      </c>
      <c r="H25" s="14">
        <f t="shared" si="1"/>
        <v>1229250.26</v>
      </c>
      <c r="I25" s="9"/>
    </row>
    <row r="26" spans="1:9" customFormat="1" ht="15" x14ac:dyDescent="0.25">
      <c r="A26" s="21" t="s">
        <v>28</v>
      </c>
      <c r="B26" s="22">
        <v>44934</v>
      </c>
      <c r="C26" s="37" t="s">
        <v>179</v>
      </c>
      <c r="D26" s="21" t="s">
        <v>166</v>
      </c>
      <c r="E26" s="14">
        <v>189634.69</v>
      </c>
      <c r="F26" s="8" t="s">
        <v>106</v>
      </c>
      <c r="G26" s="32">
        <v>0</v>
      </c>
      <c r="H26" s="14">
        <f t="shared" si="1"/>
        <v>189634.69</v>
      </c>
      <c r="I26" s="9"/>
    </row>
    <row r="27" spans="1:9" customFormat="1" ht="15" x14ac:dyDescent="0.25">
      <c r="A27" s="21" t="s">
        <v>128</v>
      </c>
      <c r="B27" s="22" t="s">
        <v>71</v>
      </c>
      <c r="C27" s="37" t="s">
        <v>129</v>
      </c>
      <c r="D27" s="21" t="s">
        <v>130</v>
      </c>
      <c r="E27" s="14">
        <v>11124.57</v>
      </c>
      <c r="F27" s="8" t="s">
        <v>118</v>
      </c>
      <c r="G27" s="32">
        <v>11124.57</v>
      </c>
      <c r="H27" s="14">
        <f t="shared" si="1"/>
        <v>0</v>
      </c>
      <c r="I27" s="9"/>
    </row>
    <row r="28" spans="1:9" customFormat="1" ht="15" x14ac:dyDescent="0.25">
      <c r="A28" s="21" t="s">
        <v>98</v>
      </c>
      <c r="B28" s="22">
        <v>45206</v>
      </c>
      <c r="C28" s="37" t="s">
        <v>99</v>
      </c>
      <c r="D28" s="21" t="s">
        <v>100</v>
      </c>
      <c r="E28" s="14">
        <v>326892.05</v>
      </c>
      <c r="F28" s="8">
        <v>44934</v>
      </c>
      <c r="G28" s="32">
        <v>326892.05</v>
      </c>
      <c r="H28" s="14">
        <f t="shared" si="1"/>
        <v>0</v>
      </c>
      <c r="I28" s="9"/>
    </row>
    <row r="29" spans="1:9" customFormat="1" ht="15" x14ac:dyDescent="0.25">
      <c r="A29" s="21" t="s">
        <v>29</v>
      </c>
      <c r="B29" s="22" t="s">
        <v>142</v>
      </c>
      <c r="C29" s="21" t="s">
        <v>30</v>
      </c>
      <c r="D29" s="21" t="s">
        <v>143</v>
      </c>
      <c r="E29" s="7">
        <f>330894.17+36814.21+37019.05</f>
        <v>404727.43</v>
      </c>
      <c r="F29" s="8">
        <v>45054</v>
      </c>
      <c r="G29" s="15">
        <f>36814.21+37019.05</f>
        <v>73833.260000000009</v>
      </c>
      <c r="H29" s="14">
        <f t="shared" si="1"/>
        <v>330894.17</v>
      </c>
      <c r="I29" s="9"/>
    </row>
    <row r="30" spans="1:9" customFormat="1" ht="15" x14ac:dyDescent="0.25">
      <c r="A30" s="21" t="s">
        <v>121</v>
      </c>
      <c r="B30" s="22">
        <v>44993</v>
      </c>
      <c r="C30" s="20" t="s">
        <v>180</v>
      </c>
      <c r="D30" s="21" t="s">
        <v>122</v>
      </c>
      <c r="E30" s="7">
        <v>891921.84</v>
      </c>
      <c r="F30" s="8" t="s">
        <v>117</v>
      </c>
      <c r="G30" s="15">
        <v>891921.84</v>
      </c>
      <c r="H30" s="14">
        <f t="shared" si="1"/>
        <v>0</v>
      </c>
      <c r="I30" s="9"/>
    </row>
    <row r="31" spans="1:9" customFormat="1" ht="15" x14ac:dyDescent="0.25">
      <c r="A31" s="21" t="s">
        <v>147</v>
      </c>
      <c r="B31" s="22" t="s">
        <v>61</v>
      </c>
      <c r="C31" s="20" t="s">
        <v>148</v>
      </c>
      <c r="D31" s="21" t="s">
        <v>150</v>
      </c>
      <c r="E31" s="7">
        <v>547118.64</v>
      </c>
      <c r="F31" s="8" t="s">
        <v>149</v>
      </c>
      <c r="G31" s="15">
        <v>91186.44</v>
      </c>
      <c r="H31" s="14">
        <f t="shared" si="1"/>
        <v>455932.2</v>
      </c>
      <c r="I31" s="9"/>
    </row>
    <row r="32" spans="1:9" customFormat="1" ht="15" x14ac:dyDescent="0.25">
      <c r="A32" s="21" t="s">
        <v>156</v>
      </c>
      <c r="B32" s="22" t="s">
        <v>103</v>
      </c>
      <c r="C32" s="20" t="s">
        <v>168</v>
      </c>
      <c r="D32" s="21" t="s">
        <v>167</v>
      </c>
      <c r="E32" s="7">
        <v>20444</v>
      </c>
      <c r="F32" s="8" t="s">
        <v>106</v>
      </c>
      <c r="G32" s="15">
        <v>0</v>
      </c>
      <c r="H32" s="14">
        <f t="shared" si="1"/>
        <v>20444</v>
      </c>
      <c r="I32" s="9"/>
    </row>
    <row r="33" spans="1:9" customFormat="1" ht="15" x14ac:dyDescent="0.25">
      <c r="A33" s="21" t="s">
        <v>46</v>
      </c>
      <c r="B33" s="22" t="s">
        <v>106</v>
      </c>
      <c r="C33" s="21" t="s">
        <v>47</v>
      </c>
      <c r="D33" s="21" t="s">
        <v>169</v>
      </c>
      <c r="E33" s="7">
        <v>190000</v>
      </c>
      <c r="F33" s="8" t="s">
        <v>106</v>
      </c>
      <c r="G33" s="15">
        <v>0</v>
      </c>
      <c r="H33" s="14">
        <f t="shared" si="1"/>
        <v>190000</v>
      </c>
      <c r="I33" s="9"/>
    </row>
    <row r="34" spans="1:9" customFormat="1" ht="15" x14ac:dyDescent="0.25">
      <c r="A34" s="21" t="s">
        <v>32</v>
      </c>
      <c r="B34" s="22">
        <v>44934</v>
      </c>
      <c r="C34" s="21" t="s">
        <v>31</v>
      </c>
      <c r="D34" s="21" t="s">
        <v>132</v>
      </c>
      <c r="E34" s="14">
        <v>138878.96</v>
      </c>
      <c r="F34" s="8">
        <v>44993</v>
      </c>
      <c r="G34" s="32">
        <v>33971.19</v>
      </c>
      <c r="H34" s="14">
        <f t="shared" si="1"/>
        <v>104907.76999999999</v>
      </c>
      <c r="I34" s="9"/>
    </row>
    <row r="35" spans="1:9" customFormat="1" ht="15" x14ac:dyDescent="0.25">
      <c r="A35" s="21" t="s">
        <v>74</v>
      </c>
      <c r="B35" s="22" t="s">
        <v>63</v>
      </c>
      <c r="C35" s="21" t="s">
        <v>88</v>
      </c>
      <c r="D35" s="21" t="s">
        <v>89</v>
      </c>
      <c r="E35" s="14">
        <v>27648.17</v>
      </c>
      <c r="F35" s="8">
        <v>44965</v>
      </c>
      <c r="G35" s="32">
        <v>27648.17</v>
      </c>
      <c r="H35" s="14">
        <f t="shared" si="1"/>
        <v>0</v>
      </c>
      <c r="I35" s="9"/>
    </row>
    <row r="36" spans="1:9" customFormat="1" ht="15" x14ac:dyDescent="0.25">
      <c r="A36" s="21" t="s">
        <v>170</v>
      </c>
      <c r="B36" s="22" t="s">
        <v>127</v>
      </c>
      <c r="C36" s="21" t="s">
        <v>172</v>
      </c>
      <c r="D36" s="21" t="s">
        <v>171</v>
      </c>
      <c r="E36" s="14">
        <v>10102.200000000001</v>
      </c>
      <c r="F36" s="8" t="s">
        <v>106</v>
      </c>
      <c r="G36" s="32">
        <v>0</v>
      </c>
      <c r="H36" s="14">
        <f t="shared" si="1"/>
        <v>10102.200000000001</v>
      </c>
      <c r="I36" s="9"/>
    </row>
    <row r="37" spans="1:9" customFormat="1" ht="15" x14ac:dyDescent="0.25">
      <c r="A37" s="21" t="s">
        <v>73</v>
      </c>
      <c r="B37" s="22">
        <v>45084</v>
      </c>
      <c r="C37" s="21" t="s">
        <v>91</v>
      </c>
      <c r="D37" s="21" t="s">
        <v>92</v>
      </c>
      <c r="E37" s="14">
        <v>254645.5</v>
      </c>
      <c r="F37" s="8">
        <v>44934</v>
      </c>
      <c r="G37" s="32">
        <v>254645.5</v>
      </c>
      <c r="H37" s="14">
        <f t="shared" si="1"/>
        <v>0</v>
      </c>
      <c r="I37" s="9"/>
    </row>
    <row r="38" spans="1:9" customFormat="1" ht="15" x14ac:dyDescent="0.25">
      <c r="A38" s="21" t="s">
        <v>102</v>
      </c>
      <c r="B38" s="22" t="s">
        <v>103</v>
      </c>
      <c r="C38" s="21" t="s">
        <v>104</v>
      </c>
      <c r="D38" s="21" t="s">
        <v>105</v>
      </c>
      <c r="E38" s="14">
        <v>77823.100000000006</v>
      </c>
      <c r="F38" s="8" t="s">
        <v>106</v>
      </c>
      <c r="G38" s="32">
        <v>0</v>
      </c>
      <c r="H38" s="14">
        <f t="shared" si="1"/>
        <v>77823.100000000006</v>
      </c>
      <c r="I38" s="9"/>
    </row>
    <row r="39" spans="1:9" customFormat="1" ht="15" x14ac:dyDescent="0.25">
      <c r="A39" s="21" t="s">
        <v>65</v>
      </c>
      <c r="B39" s="22" t="s">
        <v>82</v>
      </c>
      <c r="C39" s="21" t="s">
        <v>66</v>
      </c>
      <c r="D39" s="21" t="s">
        <v>115</v>
      </c>
      <c r="E39" s="14">
        <v>783889.49</v>
      </c>
      <c r="F39" s="8">
        <v>45268</v>
      </c>
      <c r="G39" s="32">
        <v>783889.49</v>
      </c>
      <c r="H39" s="14">
        <f t="shared" si="1"/>
        <v>0</v>
      </c>
      <c r="I39" s="9"/>
    </row>
    <row r="40" spans="1:9" customFormat="1" ht="15" x14ac:dyDescent="0.25">
      <c r="A40" s="21" t="s">
        <v>59</v>
      </c>
      <c r="B40" s="22" t="s">
        <v>113</v>
      </c>
      <c r="C40" s="21" t="s">
        <v>60</v>
      </c>
      <c r="D40" s="21" t="s">
        <v>114</v>
      </c>
      <c r="E40" s="14">
        <f>16570.4+3981.2</f>
        <v>20551.600000000002</v>
      </c>
      <c r="F40" s="8">
        <v>45268</v>
      </c>
      <c r="G40" s="32">
        <v>20551.599999999999</v>
      </c>
      <c r="H40" s="14">
        <f t="shared" si="1"/>
        <v>0</v>
      </c>
      <c r="I40" s="9"/>
    </row>
    <row r="41" spans="1:9" customFormat="1" ht="15" x14ac:dyDescent="0.25">
      <c r="A41" s="21" t="s">
        <v>42</v>
      </c>
      <c r="B41" s="22">
        <v>44934</v>
      </c>
      <c r="C41" s="21" t="s">
        <v>43</v>
      </c>
      <c r="D41" s="21" t="s">
        <v>173</v>
      </c>
      <c r="E41" s="14">
        <v>240</v>
      </c>
      <c r="F41" s="8" t="s">
        <v>106</v>
      </c>
      <c r="G41" s="32">
        <v>0</v>
      </c>
      <c r="H41" s="14">
        <f t="shared" si="1"/>
        <v>240</v>
      </c>
      <c r="I41" s="9"/>
    </row>
    <row r="42" spans="1:9" customFormat="1" ht="15" x14ac:dyDescent="0.25">
      <c r="A42" s="21" t="s">
        <v>75</v>
      </c>
      <c r="B42" s="22" t="s">
        <v>113</v>
      </c>
      <c r="C42" s="21" t="s">
        <v>93</v>
      </c>
      <c r="D42" s="21" t="s">
        <v>94</v>
      </c>
      <c r="E42" s="14">
        <v>87010</v>
      </c>
      <c r="F42" s="8" t="s">
        <v>138</v>
      </c>
      <c r="G42" s="32">
        <v>87010</v>
      </c>
      <c r="H42" s="14">
        <f t="shared" si="1"/>
        <v>0</v>
      </c>
      <c r="I42" s="9"/>
    </row>
    <row r="43" spans="1:9" customFormat="1" ht="15" x14ac:dyDescent="0.25">
      <c r="A43" s="21" t="s">
        <v>33</v>
      </c>
      <c r="B43" s="37" t="s">
        <v>157</v>
      </c>
      <c r="C43" s="37" t="s">
        <v>34</v>
      </c>
      <c r="D43" s="21" t="s">
        <v>50</v>
      </c>
      <c r="E43" s="14">
        <v>201085.2</v>
      </c>
      <c r="F43" s="8" t="s">
        <v>106</v>
      </c>
      <c r="G43" s="15">
        <v>0</v>
      </c>
      <c r="H43" s="14">
        <f t="shared" si="1"/>
        <v>201085.2</v>
      </c>
      <c r="I43" s="9"/>
    </row>
    <row r="44" spans="1:9" customFormat="1" ht="15" x14ac:dyDescent="0.25">
      <c r="A44" s="21" t="s">
        <v>174</v>
      </c>
      <c r="B44" s="37" t="s">
        <v>103</v>
      </c>
      <c r="C44" s="37" t="s">
        <v>176</v>
      </c>
      <c r="D44" s="21" t="s">
        <v>175</v>
      </c>
      <c r="E44" s="14">
        <v>27814.6</v>
      </c>
      <c r="F44" s="8" t="s">
        <v>106</v>
      </c>
      <c r="G44" s="15">
        <v>0</v>
      </c>
      <c r="H44" s="14">
        <f t="shared" si="1"/>
        <v>27814.6</v>
      </c>
      <c r="I44" s="9"/>
    </row>
    <row r="45" spans="1:9" customFormat="1" ht="15" x14ac:dyDescent="0.25">
      <c r="A45" s="21" t="s">
        <v>107</v>
      </c>
      <c r="B45" s="37" t="s">
        <v>108</v>
      </c>
      <c r="C45" s="37" t="s">
        <v>109</v>
      </c>
      <c r="D45" s="21" t="s">
        <v>110</v>
      </c>
      <c r="E45" s="14">
        <f>393070.26+0.01</f>
        <v>393070.27</v>
      </c>
      <c r="F45" s="8" t="s">
        <v>106</v>
      </c>
      <c r="G45" s="15">
        <v>0</v>
      </c>
      <c r="H45" s="14">
        <f t="shared" si="1"/>
        <v>393070.27</v>
      </c>
      <c r="I45" s="9"/>
    </row>
    <row r="46" spans="1:9" customFormat="1" ht="15" x14ac:dyDescent="0.25">
      <c r="A46" s="21" t="s">
        <v>55</v>
      </c>
      <c r="B46" s="22" t="s">
        <v>90</v>
      </c>
      <c r="C46" s="39" t="s">
        <v>56</v>
      </c>
      <c r="D46" s="21" t="s">
        <v>141</v>
      </c>
      <c r="E46" s="7">
        <f>9313.67+9313.67</f>
        <v>18627.34</v>
      </c>
      <c r="F46" s="8">
        <v>45207</v>
      </c>
      <c r="G46" s="7">
        <v>9313.67</v>
      </c>
      <c r="H46" s="7">
        <f t="shared" si="1"/>
        <v>9313.67</v>
      </c>
      <c r="I46" s="16"/>
    </row>
    <row r="47" spans="1:9" customFormat="1" ht="15" x14ac:dyDescent="0.25">
      <c r="A47" s="21" t="s">
        <v>48</v>
      </c>
      <c r="B47" s="22">
        <v>45084</v>
      </c>
      <c r="C47" s="39" t="s">
        <v>49</v>
      </c>
      <c r="D47" s="21" t="s">
        <v>83</v>
      </c>
      <c r="E47" s="7">
        <v>2978.25</v>
      </c>
      <c r="F47" s="8">
        <v>45268</v>
      </c>
      <c r="G47" s="7">
        <v>2978.25</v>
      </c>
      <c r="H47" s="7">
        <f t="shared" si="1"/>
        <v>0</v>
      </c>
      <c r="I47" s="16"/>
    </row>
    <row r="48" spans="1:9" customFormat="1" ht="15" x14ac:dyDescent="0.25">
      <c r="A48" s="21" t="s">
        <v>133</v>
      </c>
      <c r="B48" s="22">
        <v>44934</v>
      </c>
      <c r="C48" s="39" t="s">
        <v>134</v>
      </c>
      <c r="D48" s="21" t="s">
        <v>135</v>
      </c>
      <c r="E48" s="7">
        <v>64560</v>
      </c>
      <c r="F48" s="8" t="s">
        <v>117</v>
      </c>
      <c r="G48" s="7">
        <v>5380</v>
      </c>
      <c r="H48" s="7">
        <f t="shared" si="1"/>
        <v>59180</v>
      </c>
      <c r="I48" s="16"/>
    </row>
    <row r="49" spans="1:9" customFormat="1" ht="15" x14ac:dyDescent="0.25">
      <c r="A49" s="21" t="s">
        <v>67</v>
      </c>
      <c r="B49" s="22">
        <v>44992</v>
      </c>
      <c r="C49" s="39" t="s">
        <v>68</v>
      </c>
      <c r="D49" s="21" t="s">
        <v>69</v>
      </c>
      <c r="E49" s="7">
        <v>1870227.76</v>
      </c>
      <c r="F49" s="8" t="s">
        <v>106</v>
      </c>
      <c r="G49" s="7">
        <v>0</v>
      </c>
      <c r="H49" s="7">
        <f t="shared" si="1"/>
        <v>1870227.76</v>
      </c>
      <c r="I49" s="16"/>
    </row>
    <row r="50" spans="1:9" s="10" customFormat="1" ht="14.25" customHeight="1" x14ac:dyDescent="0.25">
      <c r="A50" s="21" t="s">
        <v>76</v>
      </c>
      <c r="B50" s="22" t="s">
        <v>131</v>
      </c>
      <c r="C50" s="21" t="s">
        <v>95</v>
      </c>
      <c r="D50" s="21" t="s">
        <v>96</v>
      </c>
      <c r="E50" s="14">
        <v>970724.92</v>
      </c>
      <c r="F50" s="8">
        <v>45268</v>
      </c>
      <c r="G50" s="32">
        <v>970724.92</v>
      </c>
      <c r="H50" s="14">
        <f t="shared" si="1"/>
        <v>0</v>
      </c>
      <c r="I50" s="16"/>
    </row>
    <row r="51" spans="1:9" s="10" customFormat="1" ht="14.25" customHeight="1" x14ac:dyDescent="0.25">
      <c r="A51" s="21" t="s">
        <v>35</v>
      </c>
      <c r="B51" s="22">
        <v>44934</v>
      </c>
      <c r="C51" s="21" t="s">
        <v>36</v>
      </c>
      <c r="D51" s="21" t="s">
        <v>80</v>
      </c>
      <c r="E51" s="14">
        <v>486136.8</v>
      </c>
      <c r="F51" s="8" t="s">
        <v>106</v>
      </c>
      <c r="G51" s="32">
        <v>0</v>
      </c>
      <c r="H51" s="14">
        <f t="shared" si="1"/>
        <v>486136.8</v>
      </c>
      <c r="I51" s="16"/>
    </row>
    <row r="52" spans="1:9" s="10" customFormat="1" ht="15" x14ac:dyDescent="0.25">
      <c r="A52" s="21" t="s">
        <v>62</v>
      </c>
      <c r="B52" s="22" t="s">
        <v>119</v>
      </c>
      <c r="C52" s="21" t="s">
        <v>64</v>
      </c>
      <c r="D52" s="21" t="s">
        <v>120</v>
      </c>
      <c r="E52" s="14">
        <f>127125+10170</f>
        <v>137295</v>
      </c>
      <c r="F52" s="8">
        <v>44934</v>
      </c>
      <c r="G52" s="32">
        <v>127125</v>
      </c>
      <c r="H52" s="14">
        <f t="shared" si="1"/>
        <v>10170</v>
      </c>
      <c r="I52" s="16"/>
    </row>
    <row r="53" spans="1:9" s="10" customFormat="1" ht="15" x14ac:dyDescent="0.25">
      <c r="A53" s="21" t="s">
        <v>77</v>
      </c>
      <c r="B53" s="22" t="s">
        <v>113</v>
      </c>
      <c r="C53" s="21" t="s">
        <v>81</v>
      </c>
      <c r="D53" s="21" t="s">
        <v>97</v>
      </c>
      <c r="E53" s="14">
        <v>808291.2</v>
      </c>
      <c r="F53" s="8" t="s">
        <v>118</v>
      </c>
      <c r="G53" s="32">
        <v>808291.2</v>
      </c>
      <c r="H53" s="14">
        <f t="shared" si="1"/>
        <v>0</v>
      </c>
      <c r="I53" s="16"/>
    </row>
    <row r="54" spans="1:9" s="10" customFormat="1" ht="15" x14ac:dyDescent="0.25">
      <c r="A54" s="21" t="s">
        <v>37</v>
      </c>
      <c r="B54" s="22" t="s">
        <v>137</v>
      </c>
      <c r="C54" s="20" t="s">
        <v>21</v>
      </c>
      <c r="D54" s="21" t="s">
        <v>136</v>
      </c>
      <c r="E54" s="14">
        <v>366675.12</v>
      </c>
      <c r="F54" s="8" t="s">
        <v>138</v>
      </c>
      <c r="G54" s="32">
        <f>40485.74+12845.29</f>
        <v>53331.03</v>
      </c>
      <c r="H54" s="14">
        <f t="shared" si="1"/>
        <v>313344.08999999997</v>
      </c>
      <c r="I54" s="16"/>
    </row>
    <row r="55" spans="1:9" customFormat="1" ht="15" x14ac:dyDescent="0.25">
      <c r="A55" s="21" t="s">
        <v>38</v>
      </c>
      <c r="B55" s="21" t="s">
        <v>112</v>
      </c>
      <c r="C55" s="20" t="s">
        <v>39</v>
      </c>
      <c r="D55" s="21" t="s">
        <v>111</v>
      </c>
      <c r="E55" s="7">
        <f>86378.3+86888.16</f>
        <v>173266.46000000002</v>
      </c>
      <c r="F55" s="8">
        <v>45268</v>
      </c>
      <c r="G55" s="15">
        <v>86378.3</v>
      </c>
      <c r="H55" s="14">
        <f t="shared" si="1"/>
        <v>86888.160000000018</v>
      </c>
      <c r="I55" s="9"/>
    </row>
    <row r="56" spans="1:9" customFormat="1" ht="15" x14ac:dyDescent="0.25">
      <c r="A56" s="21" t="s">
        <v>78</v>
      </c>
      <c r="B56" s="22">
        <v>45023</v>
      </c>
      <c r="C56" s="20" t="s">
        <v>181</v>
      </c>
      <c r="D56" s="21" t="s">
        <v>101</v>
      </c>
      <c r="E56" s="7">
        <v>99314.8</v>
      </c>
      <c r="F56" s="8">
        <v>45238</v>
      </c>
      <c r="G56" s="15">
        <v>99314.8</v>
      </c>
      <c r="H56" s="14">
        <f t="shared" si="1"/>
        <v>0</v>
      </c>
      <c r="I56" s="9"/>
    </row>
    <row r="57" spans="1:9" customFormat="1" ht="15" x14ac:dyDescent="0.25">
      <c r="A57" s="21"/>
      <c r="B57" s="22"/>
      <c r="C57" s="20"/>
      <c r="D57" s="21"/>
      <c r="E57" s="7"/>
      <c r="F57" s="8"/>
      <c r="G57" s="15"/>
      <c r="H57" s="14"/>
    </row>
    <row r="58" spans="1:9" ht="22.9" customHeight="1" x14ac:dyDescent="0.25">
      <c r="A58" s="23" t="s">
        <v>40</v>
      </c>
      <c r="B58" s="23"/>
      <c r="C58" s="23"/>
      <c r="D58" s="23"/>
      <c r="E58" s="11">
        <f>SUM(E8:E57)</f>
        <v>17246307.859999999</v>
      </c>
      <c r="F58" s="11"/>
      <c r="G58" s="11">
        <f>SUM(G8:G57)</f>
        <v>7788603.6600000001</v>
      </c>
      <c r="H58" s="11">
        <f>SUM(H8:H57)</f>
        <v>9457704.1999999993</v>
      </c>
      <c r="I58" s="13"/>
    </row>
    <row r="59" spans="1:9" x14ac:dyDescent="0.2">
      <c r="G59" s="4"/>
    </row>
    <row r="60" spans="1:9" x14ac:dyDescent="0.2">
      <c r="D60" s="24"/>
      <c r="G60" s="12"/>
      <c r="I60" s="13"/>
    </row>
    <row r="61" spans="1:9" x14ac:dyDescent="0.2">
      <c r="G61" s="12"/>
    </row>
    <row r="63" spans="1:9" x14ac:dyDescent="0.2">
      <c r="C63" s="25"/>
    </row>
    <row r="64" spans="1:9" x14ac:dyDescent="0.2">
      <c r="C64" s="24"/>
    </row>
  </sheetData>
  <autoFilter ref="A7:H55" xr:uid="{00000000-0009-0000-0000-000000000000}">
    <sortState xmlns:xlrd2="http://schemas.microsoft.com/office/spreadsheetml/2017/richdata2" ref="A8:H55">
      <sortCondition ref="A7:A55"/>
    </sortState>
  </autoFilter>
  <sortState xmlns:xlrd2="http://schemas.microsoft.com/office/spreadsheetml/2017/richdata2" ref="A9:H57">
    <sortCondition ref="A8:A57"/>
  </sortState>
  <mergeCells count="3">
    <mergeCell ref="A4:H4"/>
    <mergeCell ref="A5:H5"/>
    <mergeCell ref="A6:H6"/>
  </mergeCells>
  <conditionalFormatting sqref="C55:C57">
    <cfRule type="duplicateValues" dxfId="0" priority="1"/>
  </conditionalFormatting>
  <pageMargins left="0.7" right="0.7" top="0.75" bottom="0.52" header="0.3" footer="0.3"/>
  <pageSetup scale="49" fitToHeight="0" orientation="landscape" r:id="rId1"/>
  <headerFooter>
    <oddFooter>&amp;R&amp;P/&amp;N</oddFooter>
  </headerFooter>
  <ignoredErrors>
    <ignoredError sqref="B45 B43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bf3335f-e4f0-4829-9abc-95a146d64f3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</vt:lpstr>
      <vt:lpstr>AGOSTO!Área_de_impresión</vt:lpstr>
      <vt:lpstr>AGOSTO!Títulos_a_imprimir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2023-09-11T19:50:50Z</cp:lastPrinted>
  <dcterms:created xsi:type="dcterms:W3CDTF">2023-02-06T15:07:28Z</dcterms:created>
  <dcterms:modified xsi:type="dcterms:W3CDTF">2023-09-12T17:53:13Z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