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9654137-1A1A-4B9B-9BBA-FD4F44AC9F25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GOSTO 2025" sheetId="11" r:id="rId1"/>
  </sheets>
  <definedNames>
    <definedName name="_xlnm._FilterDatabase" localSheetId="0" hidden="1">'AGOSTO 2025'!$A$8:$H$59</definedName>
    <definedName name="_xlnm.Print_Area" localSheetId="0">'AGOSTO 2025'!$A$1:$H$60</definedName>
    <definedName name="_xlnm.Print_Titles" localSheetId="0">'AGOSTO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1" l="1"/>
  <c r="H59" i="11" s="1"/>
  <c r="H58" i="11"/>
  <c r="G59" i="11"/>
  <c r="E59" i="11"/>
  <c r="E14" i="11"/>
  <c r="E9" i="11"/>
  <c r="H54" i="11"/>
  <c r="H22" i="11"/>
  <c r="H50" i="11"/>
  <c r="E36" i="11"/>
  <c r="H31" i="11"/>
  <c r="H25" i="11"/>
  <c r="E12" i="11"/>
  <c r="E58" i="11" l="1"/>
  <c r="E24" i="11"/>
  <c r="E29" i="11"/>
  <c r="G23" i="11"/>
  <c r="E30" i="11"/>
  <c r="G30" i="11"/>
  <c r="G28" i="11"/>
  <c r="G32" i="11"/>
  <c r="H19" i="11" l="1"/>
  <c r="H53" i="11"/>
  <c r="H49" i="11"/>
  <c r="H45" i="11"/>
  <c r="H38" i="11"/>
  <c r="H52" i="11"/>
  <c r="H35" i="11"/>
  <c r="H56" i="11"/>
  <c r="H20" i="11"/>
  <c r="H39" i="11"/>
  <c r="E23" i="11"/>
  <c r="H14" i="11"/>
  <c r="H13" i="11"/>
  <c r="H10" i="11"/>
  <c r="H21" i="11"/>
  <c r="H12" i="11"/>
  <c r="H37" i="11"/>
  <c r="E18" i="11"/>
  <c r="H41" i="11" l="1"/>
  <c r="H11" i="11" l="1"/>
  <c r="H18" i="11"/>
  <c r="H15" i="11"/>
  <c r="H23" i="11"/>
  <c r="H24" i="11"/>
  <c r="H28" i="11"/>
  <c r="H30" i="11"/>
  <c r="H26" i="11"/>
  <c r="H27" i="11"/>
  <c r="H29" i="11"/>
  <c r="H32" i="11"/>
  <c r="H33" i="11"/>
  <c r="H34" i="11"/>
  <c r="H40" i="11"/>
  <c r="H42" i="11"/>
  <c r="H43" i="11"/>
  <c r="H44" i="11"/>
  <c r="H47" i="11"/>
  <c r="H48" i="11"/>
  <c r="H51" i="11"/>
  <c r="H55" i="11"/>
  <c r="H57" i="11"/>
  <c r="H36" i="11" l="1"/>
  <c r="H17" i="11"/>
  <c r="H9" i="11"/>
  <c r="H16" i="11" l="1"/>
</calcChain>
</file>

<file path=xl/sharedStrings.xml><?xml version="1.0" encoding="utf-8"?>
<sst xmlns="http://schemas.openxmlformats.org/spreadsheetml/2006/main" count="163" uniqueCount="163">
  <si>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</si>
  <si>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</si>
  <si>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</si>
  <si>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</si>
  <si>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</si>
  <si>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</si>
  <si>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</si>
  <si>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</si>
  <si>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</si>
  <si>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</si>
  <si>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</si>
  <si>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</si>
  <si>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</si>
  <si>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</si>
  <si>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</si>
  <si>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</si>
  <si>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</si>
  <si>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</si>
  <si>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</si>
  <si>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</si>
  <si>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</si>
  <si>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</si>
  <si>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</si>
  <si>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</si>
  <si>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</si>
  <si>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</si>
  <si>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</si>
  <si>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</si>
  <si>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</si>
  <si>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</si>
  <si>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</si>
  <si>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</si>
  <si>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</si>
  <si>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</si>
  <si>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</si>
  <si>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</si>
  <si>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</si>
  <si>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</si>
  <si>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</si>
  <si>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</si>
  <si>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</si>
  <si>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</si>
  <si>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</si>
  <si>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</si>
  <si>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</si>
  <si>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</si>
  <si>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</si>
  <si>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</si>
  <si>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</si>
  <si>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O/C#15/2024</t>
  </si>
  <si>
    <t>B1500001386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</si>
  <si>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</si>
  <si>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</si>
  <si>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</si>
  <si>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</si>
  <si>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</si>
  <si>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</si>
  <si>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QC 2000  CONSULTORES LATINOAMERICANOS, S R L</t>
  </si>
  <si>
    <t>CONT.4497/24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</si>
  <si>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</si>
  <si>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</si>
  <si>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</si>
  <si>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</si>
  <si>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</si>
  <si>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</si>
  <si>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OC#17/2025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</si>
  <si>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</si>
  <si>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</si>
  <si>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</si>
  <si>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</si>
  <si>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</si>
  <si>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CON3393/24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</si>
  <si>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</si>
  <si>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</si>
  <si>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</si>
  <si>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</si>
  <si>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B1500000612/614</t>
  </si>
  <si>
    <t>IGNAVIL CONFECCIONES INDUSTRIALES</t>
  </si>
  <si>
    <t>P/Compra accesorios de vestir.</t>
  </si>
  <si>
    <t>O/C#53/25-B1500000010</t>
  </si>
  <si>
    <t>OC#28/2025</t>
  </si>
  <si>
    <t>P/Compra de materiales de oficina.</t>
  </si>
  <si>
    <t>ACRILARTE</t>
  </si>
  <si>
    <t>CENTRO ESPECIAL DE COMPUTACION</t>
  </si>
  <si>
    <t>O/C# 07/2025</t>
  </si>
  <si>
    <t>BS-13184-24</t>
  </si>
  <si>
    <t>P/Mantenimiento de ascensor de la institucion.</t>
  </si>
  <si>
    <t>O/C#68/25</t>
  </si>
  <si>
    <t>E450000000095/96</t>
  </si>
  <si>
    <t>O/C# 27/25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</si>
  <si>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</si>
  <si>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</si>
  <si>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</si>
  <si>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</si>
  <si>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</si>
  <si>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</si>
  <si>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</si>
  <si>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</si>
  <si>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</si>
  <si>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</si>
  <si>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</si>
  <si>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</si>
  <si>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</si>
  <si>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B1500005053</t>
  </si>
  <si>
    <t>B1500001555</t>
  </si>
  <si>
    <t>E450000005275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</si>
  <si>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</si>
  <si>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</si>
  <si>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</si>
  <si>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</si>
  <si>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</si>
  <si>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</si>
  <si>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</si>
  <si>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</si>
  <si>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</si>
  <si>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</si>
  <si>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</si>
  <si>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</si>
  <si>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</si>
  <si>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</si>
  <si>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</si>
  <si>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</si>
  <si>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</si>
  <si>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</si>
  <si>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</si>
  <si>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</si>
  <si>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</si>
  <si>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</si>
  <si>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</si>
  <si>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</si>
  <si>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</si>
  <si>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</si>
  <si>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CORRESPONDIENTE AL 31 DE AGOSTO 2025</t>
  </si>
  <si>
    <t>CON6241-25</t>
  </si>
  <si>
    <t>E450000010444/10445/12366/12367</t>
  </si>
  <si>
    <t>E450000042055/47244</t>
  </si>
  <si>
    <t>E450000001409</t>
  </si>
  <si>
    <t>E450000086178/88866</t>
  </si>
  <si>
    <t>30/07-26/08/25</t>
  </si>
  <si>
    <t>E450000001435/1532</t>
  </si>
  <si>
    <t>E450000005233</t>
  </si>
  <si>
    <t>E450000016955/17300</t>
  </si>
  <si>
    <t>DOMINGO SANTANA MEDINA</t>
  </si>
  <si>
    <t>P/Servicios de notarizacion documentos legales de la institucion.</t>
  </si>
  <si>
    <t>B1500000180</t>
  </si>
  <si>
    <t>B1500065829</t>
  </si>
  <si>
    <t xml:space="preserve">FARMAHISPANA </t>
  </si>
  <si>
    <t>P/Reposicion botiquin farmaceuticos de la institucion.</t>
  </si>
  <si>
    <t>B1500002324</t>
  </si>
  <si>
    <t>E45000005038/5241</t>
  </si>
  <si>
    <t>SISTEMA ECONOMICO SOLUCIONISTA SRL</t>
  </si>
  <si>
    <t xml:space="preserve">CENTRO XPERT </t>
  </si>
  <si>
    <t>SOLUCIONES INTEGRALES SRL</t>
  </si>
  <si>
    <t>B1500000712</t>
  </si>
  <si>
    <t>B1500005138</t>
  </si>
  <si>
    <t>B1500000054</t>
  </si>
  <si>
    <t>O/C#87/2025</t>
  </si>
  <si>
    <t>P/Instalación Cables de red y data en la institución.</t>
  </si>
  <si>
    <t>Pago adquisición equipos y accesorios informática.</t>
  </si>
  <si>
    <t>P/Adquisición de accesorios para el ascensor (ALFOMBRA).</t>
  </si>
  <si>
    <t>P/Servicios reparaciones en áreas de la institución.</t>
  </si>
  <si>
    <t>Formularios 2025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</si>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</sst>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43" fontId="2" fillId="0" borderId="0" xfId="0" applyNumberFormat="1" applyFont="1"/>
    <xf numFmtId="164" fontId="8" fillId="0" borderId="1" xfId="1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1049694</xdr:colOff>
      <xdr:row>2</xdr:row>
      <xdr:rowOff>0</xdr:rowOff>
    </xdr:from>
    <xdr:to>
      <xdr:col>3</xdr:col>
      <xdr:colOff>1866123</xdr:colOff>
      <xdr:row>6</xdr:row>
      <xdr:rowOff>65731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B2F413-3155-1435-63AC-9DE39FB96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242985"/>
          <a:ext cx="816429" cy="765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0"/>
  <sheetViews>
    <sheetView tabSelected="1" zoomScale="98" zoomScaleNormal="98" workbookViewId="0">
      <pane ySplit="1" topLeftCell="A2" activePane="bottomLeft" state="frozen"/>
      <selection pane="bottomLeft" activeCell="D6" sqref="D6"/>
    </sheetView>
  </sheetViews>
  <sheetFormatPr baseColWidth="10" defaultColWidth="11.5703125" defaultRowHeight="13.5" x14ac:dyDescent="0.25"/>
  <cols>
    <col min="1" max="1" width="54" style="1" customWidth="1"/>
    <col min="2" max="2" width="17.85546875" style="1" customWidth="1"/>
    <col min="3" max="3" width="69.5703125" style="1" customWidth="1"/>
    <col min="4" max="4" width="36.71093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162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132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42" t="s">
        <v>37</v>
      </c>
      <c r="B9" s="43">
        <v>45870</v>
      </c>
      <c r="C9" s="42" t="s">
        <v>38</v>
      </c>
      <c r="D9" s="42" t="s">
        <v>49</v>
      </c>
      <c r="E9" s="38">
        <f>21711.3+5320</f>
        <v>27031.3</v>
      </c>
      <c r="F9" s="32">
        <v>45900</v>
      </c>
      <c r="G9" s="38">
        <v>0</v>
      </c>
      <c r="H9" s="31">
        <f t="shared" ref="H9" si="0">E9-G9</f>
        <v>27031.3</v>
      </c>
    </row>
    <row r="10" spans="1:9" s="23" customFormat="1" ht="15" customHeight="1" x14ac:dyDescent="0.25">
      <c r="A10" s="42" t="s">
        <v>82</v>
      </c>
      <c r="B10" s="43">
        <v>45890</v>
      </c>
      <c r="C10" s="44" t="s">
        <v>159</v>
      </c>
      <c r="D10" s="44" t="s">
        <v>153</v>
      </c>
      <c r="E10" s="33">
        <v>44296</v>
      </c>
      <c r="F10" s="32">
        <v>45900</v>
      </c>
      <c r="G10" s="34">
        <v>0</v>
      </c>
      <c r="H10" s="31">
        <f t="shared" ref="H10:H41" si="1">E10-G10</f>
        <v>44296</v>
      </c>
    </row>
    <row r="11" spans="1:9" s="23" customFormat="1" ht="15" customHeight="1" x14ac:dyDescent="0.25">
      <c r="A11" s="42" t="s">
        <v>66</v>
      </c>
      <c r="B11" s="43">
        <v>45870</v>
      </c>
      <c r="C11" s="42" t="s">
        <v>75</v>
      </c>
      <c r="D11" s="42" t="s">
        <v>76</v>
      </c>
      <c r="E11" s="38">
        <v>31631.25</v>
      </c>
      <c r="F11" s="32">
        <v>45900</v>
      </c>
      <c r="G11" s="38">
        <v>0</v>
      </c>
      <c r="H11" s="31">
        <f t="shared" si="1"/>
        <v>31631.25</v>
      </c>
      <c r="I11" s="25"/>
    </row>
    <row r="12" spans="1:9" s="23" customFormat="1" ht="15" customHeight="1" x14ac:dyDescent="0.25">
      <c r="A12" s="42" t="s">
        <v>10</v>
      </c>
      <c r="B12" s="43">
        <v>45875</v>
      </c>
      <c r="C12" s="44" t="s">
        <v>11</v>
      </c>
      <c r="D12" s="44" t="s">
        <v>141</v>
      </c>
      <c r="E12" s="33">
        <f>182989.03+27593.82</f>
        <v>210582.85</v>
      </c>
      <c r="F12" s="32">
        <v>45889</v>
      </c>
      <c r="G12" s="34">
        <v>182989.03</v>
      </c>
      <c r="H12" s="31">
        <f t="shared" si="1"/>
        <v>27593.820000000007</v>
      </c>
      <c r="I12" s="25"/>
    </row>
    <row r="13" spans="1:9" s="22" customFormat="1" ht="15" customHeight="1" x14ac:dyDescent="0.25">
      <c r="A13" s="42" t="s">
        <v>40</v>
      </c>
      <c r="B13" s="43">
        <v>45870</v>
      </c>
      <c r="C13" s="45" t="s">
        <v>41</v>
      </c>
      <c r="D13" s="46" t="s">
        <v>89</v>
      </c>
      <c r="E13" s="35">
        <v>161680.76999999999</v>
      </c>
      <c r="F13" s="32">
        <v>45889</v>
      </c>
      <c r="G13" s="39">
        <v>7752</v>
      </c>
      <c r="H13" s="31">
        <f t="shared" si="1"/>
        <v>153928.76999999999</v>
      </c>
      <c r="I13" s="24"/>
    </row>
    <row r="14" spans="1:9" s="27" customFormat="1" ht="17.25" customHeight="1" x14ac:dyDescent="0.25">
      <c r="A14" s="47" t="s">
        <v>12</v>
      </c>
      <c r="B14" s="48">
        <v>45870</v>
      </c>
      <c r="C14" s="49" t="s">
        <v>39</v>
      </c>
      <c r="D14" s="50" t="s">
        <v>161</v>
      </c>
      <c r="E14" s="34">
        <f>2724312.5+674375</f>
        <v>3398687.5</v>
      </c>
      <c r="F14" s="32">
        <v>45900</v>
      </c>
      <c r="G14" s="39">
        <v>0</v>
      </c>
      <c r="H14" s="31">
        <f t="shared" si="1"/>
        <v>3398687.5</v>
      </c>
      <c r="I14" s="26"/>
    </row>
    <row r="15" spans="1:9" s="22" customFormat="1" ht="15" customHeight="1" x14ac:dyDescent="0.25">
      <c r="A15" s="42" t="s">
        <v>24</v>
      </c>
      <c r="B15" s="43">
        <v>45870</v>
      </c>
      <c r="C15" s="44" t="s">
        <v>25</v>
      </c>
      <c r="D15" s="45" t="s">
        <v>145</v>
      </c>
      <c r="E15" s="35">
        <v>675</v>
      </c>
      <c r="F15" s="32">
        <v>45884</v>
      </c>
      <c r="G15" s="39">
        <v>675</v>
      </c>
      <c r="H15" s="31">
        <f t="shared" si="1"/>
        <v>0</v>
      </c>
    </row>
    <row r="16" spans="1:9" s="22" customFormat="1" ht="15" customHeight="1" x14ac:dyDescent="0.25">
      <c r="A16" s="42" t="s">
        <v>13</v>
      </c>
      <c r="B16" s="43">
        <v>45870</v>
      </c>
      <c r="C16" s="44" t="s">
        <v>123</v>
      </c>
      <c r="D16" s="42" t="s">
        <v>59</v>
      </c>
      <c r="E16" s="33">
        <v>1200000</v>
      </c>
      <c r="F16" s="32">
        <v>45873</v>
      </c>
      <c r="G16" s="34">
        <v>600000</v>
      </c>
      <c r="H16" s="31">
        <f t="shared" si="1"/>
        <v>600000</v>
      </c>
    </row>
    <row r="17" spans="1:9" s="22" customFormat="1" ht="15" customHeight="1" x14ac:dyDescent="0.25">
      <c r="A17" s="42" t="s">
        <v>60</v>
      </c>
      <c r="B17" s="43">
        <v>45839</v>
      </c>
      <c r="C17" s="44" t="s">
        <v>69</v>
      </c>
      <c r="D17" s="42" t="s">
        <v>68</v>
      </c>
      <c r="E17" s="33">
        <v>758013.54</v>
      </c>
      <c r="F17" s="32">
        <v>45900</v>
      </c>
      <c r="G17" s="34">
        <v>0</v>
      </c>
      <c r="H17" s="31">
        <f t="shared" si="1"/>
        <v>758013.54</v>
      </c>
    </row>
    <row r="18" spans="1:9" s="22" customFormat="1" ht="15" customHeight="1" x14ac:dyDescent="0.25">
      <c r="A18" s="42" t="s">
        <v>14</v>
      </c>
      <c r="B18" s="43">
        <v>45890</v>
      </c>
      <c r="C18" s="45" t="s">
        <v>121</v>
      </c>
      <c r="D18" s="42" t="s">
        <v>134</v>
      </c>
      <c r="E18" s="33">
        <f>1000.8*2+2001.6</f>
        <v>4003.2</v>
      </c>
      <c r="F18" s="32">
        <v>45900</v>
      </c>
      <c r="G18" s="34">
        <v>2001.6</v>
      </c>
      <c r="H18" s="31">
        <f t="shared" si="1"/>
        <v>2001.6</v>
      </c>
    </row>
    <row r="19" spans="1:9" s="22" customFormat="1" ht="15" customHeight="1" x14ac:dyDescent="0.25">
      <c r="A19" s="42" t="s">
        <v>101</v>
      </c>
      <c r="B19" s="43">
        <v>45859</v>
      </c>
      <c r="C19" s="51" t="s">
        <v>110</v>
      </c>
      <c r="D19" s="42" t="s">
        <v>102</v>
      </c>
      <c r="E19" s="33">
        <v>2655</v>
      </c>
      <c r="F19" s="32">
        <v>45870</v>
      </c>
      <c r="G19" s="34">
        <v>2655</v>
      </c>
      <c r="H19" s="31">
        <f t="shared" si="1"/>
        <v>0</v>
      </c>
    </row>
    <row r="20" spans="1:9" s="22" customFormat="1" ht="15" customHeight="1" x14ac:dyDescent="0.25">
      <c r="A20" s="42" t="s">
        <v>93</v>
      </c>
      <c r="B20" s="43">
        <v>45870</v>
      </c>
      <c r="C20" s="51" t="s">
        <v>111</v>
      </c>
      <c r="D20" s="42"/>
      <c r="E20" s="33">
        <v>23638.15</v>
      </c>
      <c r="F20" s="32">
        <v>45900</v>
      </c>
      <c r="G20" s="34">
        <v>23638.15</v>
      </c>
      <c r="H20" s="31">
        <f t="shared" si="1"/>
        <v>0</v>
      </c>
    </row>
    <row r="21" spans="1:9" s="22" customFormat="1" ht="15" customHeight="1" x14ac:dyDescent="0.25">
      <c r="A21" s="42" t="s">
        <v>83</v>
      </c>
      <c r="B21" s="43">
        <v>45848</v>
      </c>
      <c r="C21" s="51" t="s">
        <v>81</v>
      </c>
      <c r="D21" s="42" t="s">
        <v>140</v>
      </c>
      <c r="E21" s="33">
        <v>358344.31</v>
      </c>
      <c r="F21" s="32">
        <v>45900</v>
      </c>
      <c r="G21" s="34">
        <v>358344.31</v>
      </c>
      <c r="H21" s="31">
        <f t="shared" si="1"/>
        <v>0</v>
      </c>
    </row>
    <row r="22" spans="1:9" s="22" customFormat="1" ht="15" customHeight="1" x14ac:dyDescent="0.25">
      <c r="A22" s="42" t="s">
        <v>151</v>
      </c>
      <c r="B22" s="43">
        <v>45895</v>
      </c>
      <c r="C22" s="51" t="s">
        <v>158</v>
      </c>
      <c r="D22" s="42" t="s">
        <v>154</v>
      </c>
      <c r="E22" s="33">
        <v>62677.58</v>
      </c>
      <c r="F22" s="32">
        <v>45900</v>
      </c>
      <c r="G22" s="34">
        <v>0</v>
      </c>
      <c r="H22" s="31">
        <f t="shared" si="1"/>
        <v>62677.58</v>
      </c>
    </row>
    <row r="23" spans="1:9" s="22" customFormat="1" ht="15" customHeight="1" x14ac:dyDescent="0.25">
      <c r="A23" s="42" t="s">
        <v>61</v>
      </c>
      <c r="B23" s="43">
        <v>45859</v>
      </c>
      <c r="C23" s="45" t="s">
        <v>127</v>
      </c>
      <c r="D23" s="42" t="s">
        <v>88</v>
      </c>
      <c r="E23" s="33">
        <f>206727.15+454375.34</f>
        <v>661102.49</v>
      </c>
      <c r="F23" s="32">
        <v>45882</v>
      </c>
      <c r="G23" s="34">
        <f>454375.34+206727.15</f>
        <v>661102.49</v>
      </c>
      <c r="H23" s="31">
        <f t="shared" si="1"/>
        <v>0</v>
      </c>
    </row>
    <row r="24" spans="1:9" s="22" customFormat="1" ht="15" customHeight="1" x14ac:dyDescent="0.25">
      <c r="A24" s="45" t="s">
        <v>15</v>
      </c>
      <c r="B24" s="52">
        <v>45897</v>
      </c>
      <c r="C24" s="51" t="s">
        <v>67</v>
      </c>
      <c r="D24" s="45" t="s">
        <v>137</v>
      </c>
      <c r="E24" s="36">
        <f>256496.88+256119.66</f>
        <v>512616.54000000004</v>
      </c>
      <c r="F24" s="32">
        <v>45900</v>
      </c>
      <c r="G24" s="40">
        <v>256496.88</v>
      </c>
      <c r="H24" s="31">
        <f t="shared" si="1"/>
        <v>256119.66000000003</v>
      </c>
    </row>
    <row r="25" spans="1:9" s="22" customFormat="1" ht="15.75" customHeight="1" x14ac:dyDescent="0.25">
      <c r="A25" s="42" t="s">
        <v>142</v>
      </c>
      <c r="B25" s="43">
        <v>45875</v>
      </c>
      <c r="C25" s="51" t="s">
        <v>143</v>
      </c>
      <c r="D25" s="42" t="s">
        <v>144</v>
      </c>
      <c r="E25" s="33">
        <v>122500</v>
      </c>
      <c r="F25" s="32">
        <v>45900</v>
      </c>
      <c r="G25" s="34">
        <v>122500</v>
      </c>
      <c r="H25" s="31">
        <f t="shared" si="1"/>
        <v>0</v>
      </c>
    </row>
    <row r="26" spans="1:9" s="22" customFormat="1" ht="15" customHeight="1" x14ac:dyDescent="0.25">
      <c r="A26" s="42" t="s">
        <v>34</v>
      </c>
      <c r="B26" s="43">
        <v>45839</v>
      </c>
      <c r="C26" s="45" t="s">
        <v>33</v>
      </c>
      <c r="D26" s="42" t="s">
        <v>32</v>
      </c>
      <c r="E26" s="33">
        <v>32657.45</v>
      </c>
      <c r="F26" s="32">
        <v>45900</v>
      </c>
      <c r="G26" s="34">
        <v>0</v>
      </c>
      <c r="H26" s="31">
        <f t="shared" si="1"/>
        <v>32657.45</v>
      </c>
    </row>
    <row r="27" spans="1:9" s="22" customFormat="1" ht="15" customHeight="1" x14ac:dyDescent="0.25">
      <c r="A27" s="42" t="s">
        <v>16</v>
      </c>
      <c r="B27" s="43">
        <v>45870</v>
      </c>
      <c r="C27" s="44" t="s">
        <v>17</v>
      </c>
      <c r="D27" s="45" t="s">
        <v>90</v>
      </c>
      <c r="E27" s="35">
        <v>452168.78</v>
      </c>
      <c r="F27" s="32">
        <v>45900</v>
      </c>
      <c r="G27" s="39">
        <v>72688</v>
      </c>
      <c r="H27" s="31">
        <f t="shared" si="1"/>
        <v>379480.78</v>
      </c>
    </row>
    <row r="28" spans="1:9" s="22" customFormat="1" ht="15" customHeight="1" x14ac:dyDescent="0.25">
      <c r="A28" s="45" t="s">
        <v>62</v>
      </c>
      <c r="B28" s="52">
        <v>45870</v>
      </c>
      <c r="C28" s="51" t="s">
        <v>120</v>
      </c>
      <c r="D28" s="45" t="s">
        <v>63</v>
      </c>
      <c r="E28" s="36">
        <v>574966.86</v>
      </c>
      <c r="F28" s="32">
        <v>45882</v>
      </c>
      <c r="G28" s="40">
        <f>47722.74+42767.92</f>
        <v>90490.66</v>
      </c>
      <c r="H28" s="31">
        <f t="shared" si="1"/>
        <v>484476.19999999995</v>
      </c>
    </row>
    <row r="29" spans="1:9" s="22" customFormat="1" ht="15" customHeight="1" x14ac:dyDescent="0.25">
      <c r="A29" s="42" t="s">
        <v>18</v>
      </c>
      <c r="B29" s="43">
        <v>45897</v>
      </c>
      <c r="C29" s="45" t="s">
        <v>126</v>
      </c>
      <c r="D29" s="42" t="s">
        <v>135</v>
      </c>
      <c r="E29" s="33">
        <f>333622.54+370750.14</f>
        <v>704372.67999999993</v>
      </c>
      <c r="F29" s="32">
        <v>45900</v>
      </c>
      <c r="G29" s="34">
        <v>333622.53999999998</v>
      </c>
      <c r="H29" s="31">
        <f t="shared" si="1"/>
        <v>370750.13999999996</v>
      </c>
      <c r="I29" s="24"/>
    </row>
    <row r="30" spans="1:9" s="22" customFormat="1" ht="15" customHeight="1" x14ac:dyDescent="0.25">
      <c r="A30" s="45" t="s">
        <v>64</v>
      </c>
      <c r="B30" s="52">
        <v>45870</v>
      </c>
      <c r="C30" s="51" t="s">
        <v>122</v>
      </c>
      <c r="D30" s="45" t="s">
        <v>65</v>
      </c>
      <c r="E30" s="36">
        <f>151547.4+278790.32</f>
        <v>430337.72</v>
      </c>
      <c r="F30" s="32">
        <v>45900</v>
      </c>
      <c r="G30" s="40">
        <f>31860+119687.4</f>
        <v>151547.4</v>
      </c>
      <c r="H30" s="31">
        <f t="shared" si="1"/>
        <v>278790.31999999995</v>
      </c>
      <c r="I30" s="24"/>
    </row>
    <row r="31" spans="1:9" s="22" customFormat="1" ht="15" customHeight="1" x14ac:dyDescent="0.25">
      <c r="A31" s="45" t="s">
        <v>146</v>
      </c>
      <c r="B31" s="52">
        <v>45887</v>
      </c>
      <c r="C31" s="51" t="s">
        <v>147</v>
      </c>
      <c r="D31" s="45" t="s">
        <v>148</v>
      </c>
      <c r="E31" s="36">
        <v>25252.69</v>
      </c>
      <c r="F31" s="32">
        <v>45900</v>
      </c>
      <c r="G31" s="40">
        <v>25252.69</v>
      </c>
      <c r="H31" s="31">
        <f t="shared" si="1"/>
        <v>0</v>
      </c>
      <c r="I31" s="24"/>
    </row>
    <row r="32" spans="1:9" s="22" customFormat="1" ht="15" customHeight="1" x14ac:dyDescent="0.25">
      <c r="A32" s="42" t="s">
        <v>27</v>
      </c>
      <c r="B32" s="43">
        <v>45870</v>
      </c>
      <c r="C32" s="44" t="s">
        <v>29</v>
      </c>
      <c r="D32" s="43" t="s">
        <v>80</v>
      </c>
      <c r="E32" s="34">
        <v>45536.5</v>
      </c>
      <c r="F32" s="32">
        <v>45870</v>
      </c>
      <c r="G32" s="39">
        <f>8614+17995</f>
        <v>26609</v>
      </c>
      <c r="H32" s="31">
        <f t="shared" si="1"/>
        <v>18927.5</v>
      </c>
      <c r="I32" s="24"/>
    </row>
    <row r="33" spans="1:9" s="22" customFormat="1" ht="15" customHeight="1" x14ac:dyDescent="0.25">
      <c r="A33" s="42" t="s">
        <v>43</v>
      </c>
      <c r="B33" s="43">
        <v>45839</v>
      </c>
      <c r="C33" s="44" t="s">
        <v>42</v>
      </c>
      <c r="D33" s="42" t="s">
        <v>70</v>
      </c>
      <c r="E33" s="34">
        <v>112854.53</v>
      </c>
      <c r="F33" s="32">
        <v>45900</v>
      </c>
      <c r="G33" s="39">
        <v>0</v>
      </c>
      <c r="H33" s="31">
        <f t="shared" si="1"/>
        <v>112854.53</v>
      </c>
    </row>
    <row r="34" spans="1:9" s="22" customFormat="1" ht="15" customHeight="1" x14ac:dyDescent="0.25">
      <c r="A34" s="42" t="s">
        <v>30</v>
      </c>
      <c r="B34" s="43">
        <v>45839</v>
      </c>
      <c r="C34" s="45" t="s">
        <v>31</v>
      </c>
      <c r="D34" s="42" t="s">
        <v>44</v>
      </c>
      <c r="E34" s="33">
        <v>91186.44</v>
      </c>
      <c r="F34" s="32">
        <v>45900</v>
      </c>
      <c r="G34" s="34">
        <v>0</v>
      </c>
      <c r="H34" s="31">
        <f t="shared" si="1"/>
        <v>91186.44</v>
      </c>
      <c r="I34" s="28"/>
    </row>
    <row r="35" spans="1:9" s="22" customFormat="1" ht="15" customHeight="1" x14ac:dyDescent="0.25">
      <c r="A35" s="42" t="s">
        <v>95</v>
      </c>
      <c r="B35" s="43">
        <v>45849</v>
      </c>
      <c r="C35" s="45" t="s">
        <v>112</v>
      </c>
      <c r="D35" s="42" t="s">
        <v>103</v>
      </c>
      <c r="E35" s="33">
        <v>205615</v>
      </c>
      <c r="F35" s="32">
        <v>45900</v>
      </c>
      <c r="G35" s="34">
        <v>205615</v>
      </c>
      <c r="H35" s="31">
        <f t="shared" si="1"/>
        <v>0</v>
      </c>
      <c r="I35" s="28"/>
    </row>
    <row r="36" spans="1:9" s="22" customFormat="1" ht="15" customHeight="1" x14ac:dyDescent="0.25">
      <c r="A36" s="42" t="s">
        <v>19</v>
      </c>
      <c r="B36" s="43">
        <v>45888</v>
      </c>
      <c r="C36" s="53" t="s">
        <v>124</v>
      </c>
      <c r="D36" s="42" t="s">
        <v>149</v>
      </c>
      <c r="E36" s="33">
        <f>193473.21+494388.1</f>
        <v>687861.30999999994</v>
      </c>
      <c r="F36" s="32">
        <v>45900</v>
      </c>
      <c r="G36" s="33">
        <v>193473.21</v>
      </c>
      <c r="H36" s="31">
        <f t="shared" si="1"/>
        <v>494388.1</v>
      </c>
    </row>
    <row r="37" spans="1:9" s="22" customFormat="1" ht="15" customHeight="1" x14ac:dyDescent="0.25">
      <c r="A37" s="42" t="s">
        <v>77</v>
      </c>
      <c r="B37" s="43">
        <v>45833</v>
      </c>
      <c r="C37" s="54" t="s">
        <v>78</v>
      </c>
      <c r="D37" s="42" t="s">
        <v>79</v>
      </c>
      <c r="E37" s="33">
        <v>119475</v>
      </c>
      <c r="F37" s="32">
        <v>45875</v>
      </c>
      <c r="G37" s="33">
        <v>119475</v>
      </c>
      <c r="H37" s="31">
        <f t="shared" si="1"/>
        <v>0</v>
      </c>
    </row>
    <row r="38" spans="1:9" s="22" customFormat="1" ht="15" customHeight="1" x14ac:dyDescent="0.25">
      <c r="A38" s="42" t="s">
        <v>97</v>
      </c>
      <c r="B38" s="43">
        <v>45861</v>
      </c>
      <c r="C38" s="53" t="s">
        <v>113</v>
      </c>
      <c r="D38" s="42" t="s">
        <v>104</v>
      </c>
      <c r="E38" s="33">
        <v>2950</v>
      </c>
      <c r="F38" s="32">
        <v>45900</v>
      </c>
      <c r="G38" s="33">
        <v>2950</v>
      </c>
      <c r="H38" s="31">
        <f t="shared" si="1"/>
        <v>0</v>
      </c>
    </row>
    <row r="39" spans="1:9" s="22" customFormat="1" ht="15" customHeight="1" x14ac:dyDescent="0.25">
      <c r="A39" s="42" t="s">
        <v>92</v>
      </c>
      <c r="B39" s="43">
        <v>45853</v>
      </c>
      <c r="C39" s="54" t="s">
        <v>114</v>
      </c>
      <c r="D39" s="42" t="s">
        <v>105</v>
      </c>
      <c r="E39" s="33">
        <v>18299.93</v>
      </c>
      <c r="F39" s="32">
        <v>45900</v>
      </c>
      <c r="G39" s="33">
        <v>0</v>
      </c>
      <c r="H39" s="31">
        <f t="shared" si="1"/>
        <v>18299.93</v>
      </c>
    </row>
    <row r="40" spans="1:9" s="22" customFormat="1" ht="15" customHeight="1" x14ac:dyDescent="0.25">
      <c r="A40" s="42" t="s">
        <v>51</v>
      </c>
      <c r="B40" s="43">
        <v>45839</v>
      </c>
      <c r="C40" s="54" t="s">
        <v>125</v>
      </c>
      <c r="D40" s="42" t="s">
        <v>85</v>
      </c>
      <c r="E40" s="33">
        <v>204981.6</v>
      </c>
      <c r="F40" s="32">
        <v>45900</v>
      </c>
      <c r="G40" s="33">
        <v>0</v>
      </c>
      <c r="H40" s="31">
        <f t="shared" si="1"/>
        <v>204981.6</v>
      </c>
    </row>
    <row r="41" spans="1:9" s="22" customFormat="1" ht="15" customHeight="1" x14ac:dyDescent="0.25">
      <c r="A41" s="42" t="s">
        <v>72</v>
      </c>
      <c r="B41" s="43">
        <v>45870</v>
      </c>
      <c r="C41" s="53" t="s">
        <v>73</v>
      </c>
      <c r="D41" s="42" t="s">
        <v>74</v>
      </c>
      <c r="E41" s="33">
        <v>2400000</v>
      </c>
      <c r="F41" s="32">
        <v>45894</v>
      </c>
      <c r="G41" s="33">
        <v>400000</v>
      </c>
      <c r="H41" s="31">
        <f t="shared" si="1"/>
        <v>2000000</v>
      </c>
    </row>
    <row r="42" spans="1:9" s="22" customFormat="1" ht="15" customHeight="1" x14ac:dyDescent="0.25">
      <c r="A42" s="42" t="s">
        <v>53</v>
      </c>
      <c r="B42" s="43">
        <v>45839</v>
      </c>
      <c r="C42" s="42" t="s">
        <v>128</v>
      </c>
      <c r="D42" s="42" t="s">
        <v>54</v>
      </c>
      <c r="E42" s="35">
        <v>217011.66</v>
      </c>
      <c r="F42" s="32">
        <v>45900</v>
      </c>
      <c r="G42" s="39">
        <v>0</v>
      </c>
      <c r="H42" s="31">
        <f t="shared" ref="H42:H57" si="2">E42-G42</f>
        <v>217011.66</v>
      </c>
      <c r="I42" s="24"/>
    </row>
    <row r="43" spans="1:9" s="22" customFormat="1" ht="15" customHeight="1" x14ac:dyDescent="0.25">
      <c r="A43" s="42" t="s">
        <v>35</v>
      </c>
      <c r="B43" s="43">
        <v>45839</v>
      </c>
      <c r="C43" s="42" t="s">
        <v>36</v>
      </c>
      <c r="D43" s="42" t="s">
        <v>84</v>
      </c>
      <c r="E43" s="33">
        <v>124840</v>
      </c>
      <c r="F43" s="32">
        <v>45900</v>
      </c>
      <c r="G43" s="41">
        <v>0</v>
      </c>
      <c r="H43" s="31">
        <f t="shared" si="2"/>
        <v>124840</v>
      </c>
      <c r="I43" s="24"/>
    </row>
    <row r="44" spans="1:9" s="22" customFormat="1" ht="15" customHeight="1" x14ac:dyDescent="0.25">
      <c r="A44" s="45" t="s">
        <v>57</v>
      </c>
      <c r="B44" s="52">
        <v>45839</v>
      </c>
      <c r="C44" s="51" t="s">
        <v>131</v>
      </c>
      <c r="D44" s="45" t="s">
        <v>52</v>
      </c>
      <c r="E44" s="36">
        <v>285000.01</v>
      </c>
      <c r="F44" s="32">
        <v>45900</v>
      </c>
      <c r="G44" s="40">
        <v>285000.01</v>
      </c>
      <c r="H44" s="31">
        <f t="shared" si="2"/>
        <v>0</v>
      </c>
    </row>
    <row r="45" spans="1:9" s="22" customFormat="1" ht="15" customHeight="1" x14ac:dyDescent="0.25">
      <c r="A45" s="45" t="s">
        <v>98</v>
      </c>
      <c r="B45" s="52">
        <v>45869</v>
      </c>
      <c r="C45" s="51" t="s">
        <v>115</v>
      </c>
      <c r="D45" s="45" t="s">
        <v>106</v>
      </c>
      <c r="E45" s="36">
        <v>98931.199999999997</v>
      </c>
      <c r="F45" s="32">
        <v>45900</v>
      </c>
      <c r="G45" s="40">
        <v>98931.199999999997</v>
      </c>
      <c r="H45" s="31">
        <f t="shared" si="2"/>
        <v>0</v>
      </c>
    </row>
    <row r="46" spans="1:9" s="22" customFormat="1" ht="15" customHeight="1" x14ac:dyDescent="0.25">
      <c r="A46" s="42" t="s">
        <v>55</v>
      </c>
      <c r="B46" s="43">
        <v>45839</v>
      </c>
      <c r="C46" s="42" t="s">
        <v>129</v>
      </c>
      <c r="D46" s="42" t="s">
        <v>56</v>
      </c>
      <c r="E46" s="35">
        <v>27930.22</v>
      </c>
      <c r="F46" s="32">
        <v>45900</v>
      </c>
      <c r="G46" s="39">
        <v>0</v>
      </c>
      <c r="H46" s="31">
        <f>E46-G46</f>
        <v>27930.22</v>
      </c>
    </row>
    <row r="47" spans="1:9" s="22" customFormat="1" ht="15" customHeight="1" x14ac:dyDescent="0.25">
      <c r="A47" s="42" t="s">
        <v>26</v>
      </c>
      <c r="B47" s="43">
        <v>45870</v>
      </c>
      <c r="C47" s="53" t="s">
        <v>48</v>
      </c>
      <c r="D47" s="42" t="s">
        <v>136</v>
      </c>
      <c r="E47" s="33">
        <v>14998</v>
      </c>
      <c r="F47" s="32">
        <v>45900</v>
      </c>
      <c r="G47" s="39">
        <v>14998</v>
      </c>
      <c r="H47" s="31">
        <f t="shared" si="2"/>
        <v>0</v>
      </c>
    </row>
    <row r="48" spans="1:9" s="22" customFormat="1" ht="15" customHeight="1" x14ac:dyDescent="0.25">
      <c r="A48" s="42" t="s">
        <v>28</v>
      </c>
      <c r="B48" s="43">
        <v>45870</v>
      </c>
      <c r="C48" s="53" t="s">
        <v>86</v>
      </c>
      <c r="D48" s="42" t="s">
        <v>87</v>
      </c>
      <c r="E48" s="33">
        <v>11300</v>
      </c>
      <c r="F48" s="32">
        <v>45900</v>
      </c>
      <c r="G48" s="33">
        <v>0</v>
      </c>
      <c r="H48" s="31">
        <f t="shared" si="2"/>
        <v>11300</v>
      </c>
      <c r="I48" s="24"/>
    </row>
    <row r="49" spans="1:9" s="22" customFormat="1" ht="15" customHeight="1" x14ac:dyDescent="0.25">
      <c r="A49" s="42" t="s">
        <v>99</v>
      </c>
      <c r="B49" s="43">
        <v>45820</v>
      </c>
      <c r="C49" s="53" t="s">
        <v>116</v>
      </c>
      <c r="D49" s="42" t="s">
        <v>107</v>
      </c>
      <c r="E49" s="33">
        <v>771000</v>
      </c>
      <c r="F49" s="32">
        <v>45900</v>
      </c>
      <c r="G49" s="33">
        <v>771000</v>
      </c>
      <c r="H49" s="31">
        <f t="shared" si="2"/>
        <v>0</v>
      </c>
      <c r="I49" s="24"/>
    </row>
    <row r="50" spans="1:9" s="22" customFormat="1" ht="15" customHeight="1" x14ac:dyDescent="0.25">
      <c r="A50" s="42" t="s">
        <v>150</v>
      </c>
      <c r="B50" s="43">
        <v>45881</v>
      </c>
      <c r="C50" s="53" t="s">
        <v>157</v>
      </c>
      <c r="D50" s="42" t="s">
        <v>155</v>
      </c>
      <c r="E50" s="33">
        <v>11651.47</v>
      </c>
      <c r="F50" s="32">
        <v>45900</v>
      </c>
      <c r="G50" s="33">
        <v>0</v>
      </c>
      <c r="H50" s="31">
        <f t="shared" si="2"/>
        <v>11651.47</v>
      </c>
      <c r="I50" s="24"/>
    </row>
    <row r="51" spans="1:9" s="22" customFormat="1" ht="15" customHeight="1" x14ac:dyDescent="0.25">
      <c r="A51" s="42" t="s">
        <v>45</v>
      </c>
      <c r="B51" s="43">
        <v>45839</v>
      </c>
      <c r="C51" s="53" t="s">
        <v>91</v>
      </c>
      <c r="D51" s="42" t="s">
        <v>58</v>
      </c>
      <c r="E51" s="33">
        <v>10327.74</v>
      </c>
      <c r="F51" s="32">
        <v>45900</v>
      </c>
      <c r="G51" s="39">
        <v>0</v>
      </c>
      <c r="H51" s="31">
        <f t="shared" si="2"/>
        <v>10327.74</v>
      </c>
    </row>
    <row r="52" spans="1:9" s="22" customFormat="1" ht="15" customHeight="1" x14ac:dyDescent="0.25">
      <c r="A52" s="42" t="s">
        <v>96</v>
      </c>
      <c r="B52" s="43">
        <v>45861</v>
      </c>
      <c r="C52" s="53" t="s">
        <v>119</v>
      </c>
      <c r="D52" s="42" t="s">
        <v>133</v>
      </c>
      <c r="E52" s="33">
        <v>400000</v>
      </c>
      <c r="F52" s="32">
        <v>45900</v>
      </c>
      <c r="G52" s="39">
        <v>17291.72</v>
      </c>
      <c r="H52" s="31">
        <f t="shared" si="2"/>
        <v>382708.28</v>
      </c>
    </row>
    <row r="53" spans="1:9" s="22" customFormat="1" ht="15" customHeight="1" x14ac:dyDescent="0.25">
      <c r="A53" s="42" t="s">
        <v>100</v>
      </c>
      <c r="B53" s="43">
        <v>45869</v>
      </c>
      <c r="C53" s="53" t="s">
        <v>117</v>
      </c>
      <c r="D53" s="42" t="s">
        <v>108</v>
      </c>
      <c r="E53" s="33">
        <v>37170</v>
      </c>
      <c r="F53" s="32">
        <v>45900</v>
      </c>
      <c r="G53" s="39">
        <v>37170</v>
      </c>
      <c r="H53" s="31">
        <f t="shared" si="2"/>
        <v>0</v>
      </c>
    </row>
    <row r="54" spans="1:9" s="22" customFormat="1" ht="15" customHeight="1" x14ac:dyDescent="0.25">
      <c r="A54" s="42" t="s">
        <v>152</v>
      </c>
      <c r="B54" s="43">
        <v>45898</v>
      </c>
      <c r="C54" s="53" t="s">
        <v>160</v>
      </c>
      <c r="D54" s="42" t="s">
        <v>156</v>
      </c>
      <c r="E54" s="33">
        <v>499631.53</v>
      </c>
      <c r="F54" s="32">
        <v>45900</v>
      </c>
      <c r="G54" s="39">
        <v>0</v>
      </c>
      <c r="H54" s="31">
        <f t="shared" si="2"/>
        <v>499631.53</v>
      </c>
    </row>
    <row r="55" spans="1:9" s="22" customFormat="1" ht="15" customHeight="1" x14ac:dyDescent="0.25">
      <c r="A55" s="42" t="s">
        <v>46</v>
      </c>
      <c r="B55" s="43">
        <v>45839</v>
      </c>
      <c r="C55" s="53" t="s">
        <v>47</v>
      </c>
      <c r="D55" s="42" t="s">
        <v>50</v>
      </c>
      <c r="E55" s="33">
        <v>5053.93</v>
      </c>
      <c r="F55" s="32">
        <v>45900</v>
      </c>
      <c r="G55" s="33">
        <v>0</v>
      </c>
      <c r="H55" s="31">
        <f t="shared" si="2"/>
        <v>5053.93</v>
      </c>
    </row>
    <row r="56" spans="1:9" s="22" customFormat="1" ht="15" customHeight="1" x14ac:dyDescent="0.25">
      <c r="A56" s="42" t="s">
        <v>94</v>
      </c>
      <c r="B56" s="43">
        <v>45834</v>
      </c>
      <c r="C56" s="53" t="s">
        <v>118</v>
      </c>
      <c r="D56" s="42" t="s">
        <v>109</v>
      </c>
      <c r="E56" s="33">
        <v>2237.4</v>
      </c>
      <c r="F56" s="32">
        <v>45900</v>
      </c>
      <c r="G56" s="33">
        <v>0</v>
      </c>
      <c r="H56" s="31">
        <f t="shared" si="2"/>
        <v>2237.4</v>
      </c>
    </row>
    <row r="57" spans="1:9" s="22" customFormat="1" ht="15" customHeight="1" x14ac:dyDescent="0.25">
      <c r="A57" s="42" t="s">
        <v>20</v>
      </c>
      <c r="B57" s="43">
        <v>45870</v>
      </c>
      <c r="C57" s="45" t="s">
        <v>130</v>
      </c>
      <c r="D57" s="42" t="s">
        <v>71</v>
      </c>
      <c r="E57" s="35">
        <v>931015.55</v>
      </c>
      <c r="F57" s="32">
        <v>45900</v>
      </c>
      <c r="G57" s="39">
        <v>0</v>
      </c>
      <c r="H57" s="31">
        <f t="shared" si="2"/>
        <v>931015.55</v>
      </c>
      <c r="I57" s="24"/>
    </row>
    <row r="58" spans="1:9" s="22" customFormat="1" ht="15" customHeight="1" x14ac:dyDescent="0.25">
      <c r="A58" s="42" t="s">
        <v>21</v>
      </c>
      <c r="B58" s="43" t="s">
        <v>138</v>
      </c>
      <c r="C58" s="45" t="s">
        <v>22</v>
      </c>
      <c r="D58" s="42" t="s">
        <v>139</v>
      </c>
      <c r="E58" s="33">
        <f>90363.69+90363.68</f>
        <v>180727.37</v>
      </c>
      <c r="F58" s="32">
        <v>45900</v>
      </c>
      <c r="G58" s="34">
        <v>90363.68</v>
      </c>
      <c r="H58" s="31">
        <f>E58-G58</f>
        <v>90363.69</v>
      </c>
      <c r="I58" s="24"/>
    </row>
    <row r="59" spans="1:9" s="22" customFormat="1" ht="22.9" customHeight="1" x14ac:dyDescent="0.25">
      <c r="A59" s="29" t="s">
        <v>23</v>
      </c>
      <c r="B59" s="29"/>
      <c r="C59" s="29"/>
      <c r="D59" s="29"/>
      <c r="E59" s="30">
        <f>SUM(E9:E58)</f>
        <v>17317478.050000001</v>
      </c>
      <c r="F59" s="30"/>
      <c r="G59" s="30">
        <f>SUM(G9:G58)</f>
        <v>5154632.5699999994</v>
      </c>
      <c r="H59" s="30">
        <f>SUM(H9:H58)</f>
        <v>12162845.480000002</v>
      </c>
    </row>
    <row r="60" spans="1:9" x14ac:dyDescent="0.25">
      <c r="D60" s="9"/>
      <c r="F60" s="5"/>
      <c r="G60" s="5"/>
      <c r="H60" s="10"/>
      <c r="I60" s="10"/>
    </row>
    <row r="61" spans="1:9" s="5" customFormat="1" x14ac:dyDescent="0.25">
      <c r="A61" s="1"/>
      <c r="B61" s="1"/>
      <c r="C61" s="1"/>
      <c r="D61" s="9"/>
    </row>
    <row r="62" spans="1:9" s="5" customFormat="1" x14ac:dyDescent="0.25">
      <c r="A62" s="1"/>
      <c r="B62" s="1"/>
      <c r="C62" s="1"/>
      <c r="D62" s="1"/>
      <c r="F62" s="3"/>
      <c r="G62" s="10"/>
      <c r="I62" s="4"/>
    </row>
    <row r="63" spans="1:9" s="5" customFormat="1" x14ac:dyDescent="0.25">
      <c r="A63" s="1"/>
      <c r="B63" s="1"/>
      <c r="C63" s="1"/>
      <c r="D63" s="1"/>
      <c r="F63" s="3"/>
      <c r="G63" s="10"/>
      <c r="I63" s="37"/>
    </row>
    <row r="64" spans="1:9" s="5" customFormat="1" x14ac:dyDescent="0.25">
      <c r="A64" s="1"/>
      <c r="B64" s="1"/>
      <c r="C64" s="11"/>
      <c r="D64" s="1"/>
      <c r="F64" s="3"/>
      <c r="G64" s="10"/>
      <c r="H64" s="10"/>
      <c r="I64" s="4"/>
    </row>
    <row r="65" spans="1:9" s="5" customFormat="1" x14ac:dyDescent="0.25">
      <c r="A65" s="1"/>
      <c r="B65" s="1"/>
      <c r="C65" s="9"/>
      <c r="D65" s="1"/>
      <c r="F65" s="3"/>
      <c r="G65" s="10"/>
      <c r="I65" s="4"/>
    </row>
    <row r="66" spans="1:9" x14ac:dyDescent="0.25">
      <c r="G66" s="10"/>
    </row>
    <row r="70" spans="1:9" x14ac:dyDescent="0.25">
      <c r="D70" s="9"/>
    </row>
  </sheetData>
  <autoFilter ref="A8:H59" xr:uid="{84D114D7-CF82-4D71-B48C-790C71BCF845}"/>
  <sortState xmlns:xlrd2="http://schemas.microsoft.com/office/spreadsheetml/2017/richdata2" ref="A10:H58">
    <sortCondition ref="A9:A58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2025-09-22T17:54:47Z</cp:lastPrinted>
  <dcterms:created xsi:type="dcterms:W3CDTF">2023-02-06T15:07:28Z</dcterms:created>
  <dcterms:modified xsi:type="dcterms:W3CDTF">2025-09-22T17:54:53Z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