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73330D8-7052-4028-B40D-6861FA50E2C4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DICIEMBRE" sheetId="11" r:id="rId2"/>
  </sheets>
  <definedNames>
    <definedName name="_xlnm._FilterDatabase" localSheetId="1" hidden="1">DICIEMBRE!$A$8:$H$75</definedName>
    <definedName name="_xlnm.Print_Area" localSheetId="1">DICIEMBRE!$A$1:$H$76</definedName>
    <definedName name="_xlnm.Print_Titles" localSheetId="1">DICIEMBRE!$1:$8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1" l="1"/>
  <c r="G37" i="11"/>
  <c r="E37" i="11"/>
  <c r="G75" i="11"/>
  <c r="H43" i="11"/>
  <c r="H71" i="11"/>
  <c r="H60" i="11"/>
  <c r="H57" i="11"/>
  <c r="H55" i="11"/>
  <c r="H44" i="11"/>
  <c r="H20" i="11"/>
  <c r="G24" i="11"/>
  <c r="G43" i="11"/>
  <c r="E43" i="11"/>
  <c r="G49" i="11"/>
  <c r="E49" i="11"/>
  <c r="E14" i="11"/>
  <c r="H47" i="11"/>
  <c r="E52" i="11"/>
  <c r="H52" i="11" s="1"/>
  <c r="H50" i="11"/>
  <c r="H56" i="11"/>
  <c r="H53" i="11"/>
  <c r="G22" i="11"/>
  <c r="E22" i="11"/>
  <c r="H39" i="11"/>
  <c r="E61" i="11"/>
  <c r="H61" i="11" s="1"/>
  <c r="H30" i="11"/>
  <c r="E33" i="11"/>
  <c r="H33" i="11" s="1"/>
  <c r="E32" i="11"/>
  <c r="H35" i="11"/>
  <c r="H68" i="11"/>
  <c r="E13" i="11"/>
  <c r="H13" i="11" s="1"/>
  <c r="G15" i="11"/>
  <c r="E15" i="11"/>
  <c r="E31" i="11"/>
  <c r="G31" i="11"/>
  <c r="G12" i="11"/>
  <c r="G72" i="11"/>
  <c r="G46" i="11"/>
  <c r="E18" i="11"/>
  <c r="G18" i="11"/>
  <c r="E54" i="11"/>
  <c r="H63" i="11"/>
  <c r="E73" i="11"/>
  <c r="G62" i="11"/>
  <c r="E62" i="11"/>
  <c r="E69" i="11"/>
  <c r="G69" i="11"/>
  <c r="E25" i="11"/>
  <c r="H25" i="11" s="1"/>
  <c r="E10" i="11"/>
  <c r="G10" i="11"/>
  <c r="E17" i="11"/>
  <c r="G17" i="11"/>
  <c r="G73" i="11"/>
  <c r="E45" i="11"/>
  <c r="E29" i="11"/>
  <c r="E11" i="11"/>
  <c r="G11" i="11"/>
  <c r="E74" i="11"/>
  <c r="H74" i="11" s="1"/>
  <c r="H65" i="11"/>
  <c r="E9" i="11"/>
  <c r="H66" i="11"/>
  <c r="H58" i="11"/>
  <c r="H19" i="11"/>
  <c r="H34" i="11"/>
  <c r="H26" i="11"/>
  <c r="H37" i="11" l="1"/>
  <c r="H22" i="11"/>
  <c r="H54" i="11"/>
  <c r="H15" i="11"/>
  <c r="H69" i="11"/>
  <c r="H70" i="11"/>
  <c r="H72" i="11"/>
  <c r="H9" i="11"/>
  <c r="H10" i="11"/>
  <c r="H12" i="11"/>
  <c r="H14" i="11"/>
  <c r="H16" i="11"/>
  <c r="H17" i="11"/>
  <c r="H18" i="11"/>
  <c r="H21" i="11"/>
  <c r="H23" i="11"/>
  <c r="H24" i="11"/>
  <c r="H28" i="11"/>
  <c r="H31" i="11"/>
  <c r="H32" i="11"/>
  <c r="H36" i="11"/>
  <c r="H38" i="11"/>
  <c r="H41" i="11"/>
  <c r="H42" i="11"/>
  <c r="H46" i="11"/>
  <c r="H48" i="11"/>
  <c r="H49" i="11"/>
  <c r="H51" i="11"/>
  <c r="H62" i="11"/>
  <c r="H64" i="11"/>
  <c r="H67" i="11"/>
  <c r="H59" i="11"/>
  <c r="H45" i="11"/>
  <c r="H73" i="11"/>
  <c r="H27" i="11"/>
  <c r="H29" i="11"/>
  <c r="E75" i="11" l="1"/>
  <c r="H11" i="11"/>
  <c r="H75" i="11" s="1"/>
</calcChain>
</file>

<file path=xl/sharedStrings.xml><?xml version="1.0" encoding="utf-8"?>
<sst xmlns="http://schemas.openxmlformats.org/spreadsheetml/2006/main" count="223" uniqueCount="217">
  <si>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</si>
  <si>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</si>
  <si>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</si>
  <si>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</si>
  <si>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</si>
  <si>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</si>
  <si>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</si>
  <si>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</si>
  <si>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</si>
  <si>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</si>
  <si>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</si>
  <si>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</si>
  <si>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</si>
  <si>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</si>
  <si>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</si>
  <si>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</si>
  <si>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</si>
  <si>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</si>
  <si>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</si>
  <si>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</si>
  <si>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</si>
  <si>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</si>
  <si>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</si>
  <si>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</si>
  <si>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</si>
  <si>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</si>
  <si>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</si>
  <si>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</si>
  <si>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</si>
  <si>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</si>
  <si>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</si>
  <si>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</si>
  <si>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</si>
  <si>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</si>
  <si>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</si>
  <si>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</si>
  <si>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</si>
  <si>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</si>
  <si>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</si>
  <si>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</si>
  <si>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</si>
  <si>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</si>
  <si>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</si>
  <si>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</si>
  <si>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</si>
  <si>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</si>
  <si>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</si>
  <si>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</si>
  <si>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</si>
  <si>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</si>
  <si>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>Flota Año 2025.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</si>
  <si>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</si>
  <si>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</si>
  <si>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</si>
  <si>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</si>
  <si>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</si>
  <si>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</si>
  <si>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CONBS-3045/24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</si>
  <si>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</si>
  <si>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</si>
  <si>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</si>
  <si>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</si>
  <si>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OC#28/2025</t>
  </si>
  <si>
    <t>O/C# 07/2025</t>
  </si>
  <si>
    <t>P/Mantenimiento de ascensor de la institucion.</t>
  </si>
  <si>
    <t>O/C# 27/25</t>
  </si>
  <si>
    <t>CONTRATO BS-5189/25</t>
  </si>
  <si>
    <t>GTG INDUSTRIAL SRL</t>
  </si>
  <si>
    <t>SOLAJICO COMERCIAL</t>
  </si>
  <si>
    <t xml:space="preserve">CENTRO COPIADORA NACO </t>
  </si>
  <si>
    <t>P/Encuadernación labor diaria.</t>
  </si>
  <si>
    <t>P/Suministro y materiales de limpieza para uso de la institución 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</si>
  <si>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</si>
  <si>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</si>
  <si>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</si>
  <si>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</si>
  <si>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P/Combustible año 2025.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</si>
  <si>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</si>
  <si>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</si>
  <si>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</si>
  <si>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</si>
  <si>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</si>
  <si>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</si>
  <si>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</si>
  <si>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O/C#106/25</t>
  </si>
  <si>
    <t>SEGUROS BANRESERVAS</t>
  </si>
  <si>
    <t>DR PETROLEUM</t>
  </si>
  <si>
    <t>BS-0002105</t>
  </si>
  <si>
    <t>P/Renovación póliza de vehículos de la institución.</t>
  </si>
  <si>
    <t>P/Compra materiales y suministros p/uso de la institución.</t>
  </si>
  <si>
    <t>P/Compra combustible p/uso de la institucion.</t>
  </si>
  <si>
    <t>BS13184-24</t>
  </si>
  <si>
    <t>BS8405/25-O/C#87/2025</t>
  </si>
  <si>
    <t>B1500001583</t>
  </si>
  <si>
    <t xml:space="preserve">GOMERA Y ASOCIADOS </t>
  </si>
  <si>
    <t>CONTRATO BS-11311-25</t>
  </si>
  <si>
    <t>OC#17/2025</t>
  </si>
  <si>
    <t>O/C#82/2025</t>
  </si>
  <si>
    <t>P/Mantenimiento y compra vehiculo de la institucion.</t>
  </si>
  <si>
    <t xml:space="preserve">COMPU OFFICE DOMINICANA </t>
  </si>
  <si>
    <t xml:space="preserve">LAVANDERIA ROYAL </t>
  </si>
  <si>
    <t>LIBRERIA Y PAPELERIA HNOS. SOLANO SRL</t>
  </si>
  <si>
    <t>P/Servicios de auditoría financiera interna.</t>
  </si>
  <si>
    <t>P/Servicio lavado y planchado manteleria de la institución.</t>
  </si>
  <si>
    <t>P/Utiles escolares a hijos de los colabores de la institucion.</t>
  </si>
  <si>
    <t>OFICINA DE COORDICACION PRESIDENCIAL</t>
  </si>
  <si>
    <t>P/viaticos y boletos aereos.</t>
  </si>
  <si>
    <t>P/Servicios Seguros Medicos y de Vida Empleados.</t>
  </si>
  <si>
    <t>O/C#68/25-1026/25</t>
  </si>
  <si>
    <t>O/C#132/25</t>
  </si>
  <si>
    <t>DOMINGO SANTANA MEDINA</t>
  </si>
  <si>
    <t xml:space="preserve">FARMAHISPANA </t>
  </si>
  <si>
    <t>CONSULTORES EN SEGURIDAD TECNOLOGICA</t>
  </si>
  <si>
    <t>CON-881/25-BS1257/25</t>
  </si>
  <si>
    <t>CAPACITACION ESPACIALIZADA (CAES)</t>
  </si>
  <si>
    <t>QSI GLOBAL VENTURE SRL</t>
  </si>
  <si>
    <t>SKETCHPROM SRL</t>
  </si>
  <si>
    <t>B1500000612-E450000000008</t>
  </si>
  <si>
    <t xml:space="preserve">WINPE GROUP </t>
  </si>
  <si>
    <t>SILICIO TECHNOLOGY EIRL</t>
  </si>
  <si>
    <t>ANTONIO P. HACHE &amp; CO SAS</t>
  </si>
  <si>
    <t>SAN MIGUEL C POR A</t>
  </si>
  <si>
    <t>E450000000003</t>
  </si>
  <si>
    <t>B1500000181</t>
  </si>
  <si>
    <t>B1500002309</t>
  </si>
  <si>
    <t>B1500000210</t>
  </si>
  <si>
    <t>CONTRATO 4404/25</t>
  </si>
  <si>
    <t>CONTRATO BS7017/25</t>
  </si>
  <si>
    <t>P/Compra artículos ferreteros p/uso de la institución.</t>
  </si>
  <si>
    <t>P/Servicios de capacitación p/colaboradores de la institución.</t>
  </si>
  <si>
    <t>P/Renovación licencias informáticas.</t>
  </si>
  <si>
    <t>P/Legalización documentos del CNZFE.</t>
  </si>
  <si>
    <t>P/Medicamentos botiquin de la institucion.</t>
  </si>
  <si>
    <t>P/Contratación p/los servicios de auditoria externa.</t>
  </si>
  <si>
    <t>P/ Renovacion licencias de informáticas.</t>
  </si>
  <si>
    <t>E450000000060</t>
  </si>
  <si>
    <t>P/Servicios de alquiler fotocopiadoras e impresoras.</t>
  </si>
  <si>
    <t>P/Servicios de alquiler impresoras p/uso de la institucion.</t>
  </si>
  <si>
    <t>CORRESPONDIENTE AL 31 DE DICIEMBRE  2025</t>
  </si>
  <si>
    <t>17/11-16/12/25</t>
  </si>
  <si>
    <t>E4500000019838/20328/20693</t>
  </si>
  <si>
    <t>C&amp;C TECHNOLOGY (KHARITES)</t>
  </si>
  <si>
    <t>17/11-15/12/25</t>
  </si>
  <si>
    <t>E450000000024/27</t>
  </si>
  <si>
    <t>04/11-12/12/25</t>
  </si>
  <si>
    <t>E450000008633/9453</t>
  </si>
  <si>
    <t>28/10-08/12-31/12/25</t>
  </si>
  <si>
    <t>E450000001779/1902/1998</t>
  </si>
  <si>
    <t>E450000001645</t>
  </si>
  <si>
    <t>20/11-08/12/25</t>
  </si>
  <si>
    <t>E450000018152/20077/20078</t>
  </si>
  <si>
    <t>25/11-10/12/25</t>
  </si>
  <si>
    <t>B1500067880/68551</t>
  </si>
  <si>
    <t>26/11-10/12/25</t>
  </si>
  <si>
    <t>B1500004194/E450000000209</t>
  </si>
  <si>
    <t>30/11-15/12/25</t>
  </si>
  <si>
    <t>SOLUCIONES ELECTRICAS ALBERTO LOPEZ</t>
  </si>
  <si>
    <t>B1500000027</t>
  </si>
  <si>
    <t>FERPITI INDUSTRIAL SRL</t>
  </si>
  <si>
    <t>B1500000155</t>
  </si>
  <si>
    <t>03/12-31/12/25</t>
  </si>
  <si>
    <t>E450000063669/69490</t>
  </si>
  <si>
    <t>EL CATADOR</t>
  </si>
  <si>
    <t>E450000002177</t>
  </si>
  <si>
    <t>09/12-15/12/25</t>
  </si>
  <si>
    <t>B1500000024/25</t>
  </si>
  <si>
    <t>E450000096306</t>
  </si>
  <si>
    <t xml:space="preserve">GL PROMOCIONES </t>
  </si>
  <si>
    <t>E450000000061</t>
  </si>
  <si>
    <t>CENTRO CUESTA NACIONAL C POR A</t>
  </si>
  <si>
    <t>P/compra alimentos y bebidas p/uso de la institucion.</t>
  </si>
  <si>
    <t>B1500232829/232831/233669</t>
  </si>
  <si>
    <t>OMX MULTISERVICIOS</t>
  </si>
  <si>
    <t>B1500000641</t>
  </si>
  <si>
    <t>PAPELERIA KAKMON SRL</t>
  </si>
  <si>
    <t>B1500000236</t>
  </si>
  <si>
    <t>B1500001348</t>
  </si>
  <si>
    <t>MULTIGESTIONES YAVIC SRL</t>
  </si>
  <si>
    <t>B1500000095</t>
  </si>
  <si>
    <t>FR MULTISERVICIOS SRL</t>
  </si>
  <si>
    <t>B1500001058/1062</t>
  </si>
  <si>
    <t>E450000000115</t>
  </si>
  <si>
    <t>FT-3806/4018/4070</t>
  </si>
  <si>
    <t>E450000000031</t>
  </si>
  <si>
    <t>JOSE LUIS RODRIGUEZ</t>
  </si>
  <si>
    <t>P/Mnatenimiento A/A de la institucion.</t>
  </si>
  <si>
    <t>B1500000161</t>
  </si>
  <si>
    <t>Formularios 2025 .</t>
  </si>
  <si>
    <t>20/10-16/12/25</t>
  </si>
  <si>
    <t>E450000000187/243</t>
  </si>
  <si>
    <t>E450000006275/6424/6617</t>
  </si>
  <si>
    <t>SCONTO HOLDINGS SRL</t>
  </si>
  <si>
    <t>CARIBE TOURS C POR A</t>
  </si>
  <si>
    <t>INDUSTRIAS BANILEJAS C POR A</t>
  </si>
  <si>
    <t>PADRON OFFICE SUPPLY</t>
  </si>
  <si>
    <t>PROMOPRO EIRL</t>
  </si>
  <si>
    <t>SANTO DOMINGO MOTORS</t>
  </si>
  <si>
    <t>SUPLIGENSA</t>
  </si>
  <si>
    <t>P/Adquisicion alimentos y bebidas, actividad integración.</t>
  </si>
  <si>
    <t>P/Adquisición T-shirt para uso del personal de la institución.</t>
  </si>
  <si>
    <t>P/Compra Materiales y suministros p/uso de la institución.</t>
  </si>
  <si>
    <t>P/Actividad de motivación p/colaboradores de la institución.</t>
  </si>
  <si>
    <t>P/Servicios eléctricos en transformador de la institución.</t>
  </si>
  <si>
    <t>P/Placas de reconocimiento a colaboradores de la institución.</t>
  </si>
  <si>
    <t>E450000000001</t>
  </si>
  <si>
    <t>E450000005842</t>
  </si>
  <si>
    <t>E450000000006/07</t>
  </si>
  <si>
    <t>B1500000051</t>
  </si>
  <si>
    <t>E450000005073</t>
  </si>
  <si>
    <t>E450000000016</t>
  </si>
  <si>
    <t>P/Servicios alquiler transporte de colaboradores a actividad de integracion.</t>
  </si>
  <si>
    <t>P/Compra materiales y suministros p/uso de la institución .</t>
  </si>
  <si>
    <t>P/Compra materiales de escritorio p/uso de la institución.</t>
  </si>
  <si>
    <t>P/Compra Camioneta p/uso de la institución.</t>
  </si>
  <si>
    <t>CONTRATO5665/2025</t>
  </si>
  <si>
    <t>E450000000108/1116/1147/1165</t>
  </si>
  <si>
    <t>INFORME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</si>
</sst>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16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164" fontId="8" fillId="0" borderId="1" xfId="1" applyFont="1" applyFill="1" applyBorder="1" applyAlignment="1">
      <alignment horizontal="left"/>
    </xf>
    <xf numFmtId="14" fontId="8" fillId="0" borderId="1" xfId="1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164" fontId="8" fillId="0" borderId="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164" fontId="9" fillId="0" borderId="1" xfId="1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164" fontId="9" fillId="0" borderId="1" xfId="1" applyFont="1" applyFill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wrapText="1"/>
    </xf>
    <xf numFmtId="14" fontId="8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DICIEMBRE!$B$7:$B$8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DICIEMBRE!$B$9:$B$75</c:f>
              <c:numCache>
                <c:formatCode>m/d/yyyy</c:formatCode>
                <c:ptCount val="67"/>
                <c:pt idx="0">
                  <c:v>45987</c:v>
                </c:pt>
                <c:pt idx="1">
                  <c:v>45992</c:v>
                </c:pt>
                <c:pt idx="2">
                  <c:v>0</c:v>
                </c:pt>
                <c:pt idx="3">
                  <c:v>45962</c:v>
                </c:pt>
                <c:pt idx="4">
                  <c:v>0</c:v>
                </c:pt>
                <c:pt idx="5">
                  <c:v>45992</c:v>
                </c:pt>
                <c:pt idx="6">
                  <c:v>0</c:v>
                </c:pt>
                <c:pt idx="7">
                  <c:v>45992</c:v>
                </c:pt>
                <c:pt idx="8">
                  <c:v>45992</c:v>
                </c:pt>
                <c:pt idx="9">
                  <c:v>0</c:v>
                </c:pt>
                <c:pt idx="10">
                  <c:v>45981</c:v>
                </c:pt>
                <c:pt idx="11">
                  <c:v>46006</c:v>
                </c:pt>
                <c:pt idx="12">
                  <c:v>46009</c:v>
                </c:pt>
                <c:pt idx="13">
                  <c:v>46003</c:v>
                </c:pt>
                <c:pt idx="14">
                  <c:v>46000</c:v>
                </c:pt>
                <c:pt idx="15">
                  <c:v>0</c:v>
                </c:pt>
                <c:pt idx="16">
                  <c:v>0</c:v>
                </c:pt>
                <c:pt idx="17">
                  <c:v>45987</c:v>
                </c:pt>
                <c:pt idx="18">
                  <c:v>45962</c:v>
                </c:pt>
                <c:pt idx="19">
                  <c:v>45962</c:v>
                </c:pt>
                <c:pt idx="20">
                  <c:v>45973</c:v>
                </c:pt>
                <c:pt idx="21">
                  <c:v>45996</c:v>
                </c:pt>
                <c:pt idx="22">
                  <c:v>45992</c:v>
                </c:pt>
                <c:pt idx="23">
                  <c:v>0</c:v>
                </c:pt>
                <c:pt idx="24">
                  <c:v>45992</c:v>
                </c:pt>
                <c:pt idx="25">
                  <c:v>45972</c:v>
                </c:pt>
                <c:pt idx="26">
                  <c:v>45992</c:v>
                </c:pt>
                <c:pt idx="27">
                  <c:v>45962</c:v>
                </c:pt>
                <c:pt idx="28">
                  <c:v>46007</c:v>
                </c:pt>
                <c:pt idx="29">
                  <c:v>45962</c:v>
                </c:pt>
                <c:pt idx="30">
                  <c:v>45992</c:v>
                </c:pt>
                <c:pt idx="31">
                  <c:v>45943</c:v>
                </c:pt>
                <c:pt idx="32">
                  <c:v>45931</c:v>
                </c:pt>
                <c:pt idx="33">
                  <c:v>46010</c:v>
                </c:pt>
                <c:pt idx="34">
                  <c:v>0</c:v>
                </c:pt>
                <c:pt idx="35">
                  <c:v>46013</c:v>
                </c:pt>
                <c:pt idx="36">
                  <c:v>45962</c:v>
                </c:pt>
                <c:pt idx="37">
                  <c:v>45992</c:v>
                </c:pt>
                <c:pt idx="38">
                  <c:v>46009</c:v>
                </c:pt>
                <c:pt idx="39">
                  <c:v>46007</c:v>
                </c:pt>
                <c:pt idx="40">
                  <c:v>0</c:v>
                </c:pt>
                <c:pt idx="41">
                  <c:v>46008</c:v>
                </c:pt>
                <c:pt idx="42">
                  <c:v>45959</c:v>
                </c:pt>
                <c:pt idx="43">
                  <c:v>46009</c:v>
                </c:pt>
                <c:pt idx="44">
                  <c:v>46007</c:v>
                </c:pt>
                <c:pt idx="45">
                  <c:v>45992</c:v>
                </c:pt>
                <c:pt idx="46">
                  <c:v>46010</c:v>
                </c:pt>
                <c:pt idx="47">
                  <c:v>46017</c:v>
                </c:pt>
                <c:pt idx="48">
                  <c:v>46013</c:v>
                </c:pt>
                <c:pt idx="49">
                  <c:v>45991</c:v>
                </c:pt>
                <c:pt idx="50">
                  <c:v>45960</c:v>
                </c:pt>
                <c:pt idx="51">
                  <c:v>46007</c:v>
                </c:pt>
                <c:pt idx="52">
                  <c:v>0</c:v>
                </c:pt>
                <c:pt idx="53">
                  <c:v>0</c:v>
                </c:pt>
                <c:pt idx="54">
                  <c:v>45992</c:v>
                </c:pt>
                <c:pt idx="55">
                  <c:v>45992</c:v>
                </c:pt>
                <c:pt idx="56">
                  <c:v>45988</c:v>
                </c:pt>
                <c:pt idx="57">
                  <c:v>45992</c:v>
                </c:pt>
                <c:pt idx="58">
                  <c:v>45992</c:v>
                </c:pt>
                <c:pt idx="59">
                  <c:v>45992</c:v>
                </c:pt>
                <c:pt idx="60">
                  <c:v>45992</c:v>
                </c:pt>
                <c:pt idx="61">
                  <c:v>45962</c:v>
                </c:pt>
                <c:pt idx="62">
                  <c:v>46010</c:v>
                </c:pt>
                <c:pt idx="63">
                  <c:v>45992</c:v>
                </c:pt>
                <c:pt idx="64">
                  <c:v>0</c:v>
                </c:pt>
                <c:pt idx="65">
                  <c:v>45975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DICIEMBRE!$C$7:$C$8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DICIEMBRE!$C$9:$C$75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@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@">
                  <c:v>0</c:v>
                </c:pt>
                <c:pt idx="13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DICIEMBRE!$D$7:$D$8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DICIEMBRE!$D$9:$D$75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m/d/yyyy">
                  <c:v>0</c:v>
                </c:pt>
                <c:pt idx="26" formatCode="m/d/yyyy">
                  <c:v>0</c:v>
                </c:pt>
                <c:pt idx="27" formatCode="m/d/yyyy">
                  <c:v>0</c:v>
                </c:pt>
                <c:pt idx="28" formatCode="m/d/yyyy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m/d/yyyy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DICIEMBRE!$E$7:$E$8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DICIEMBRE!$E$9:$E$75</c:f>
              <c:numCache>
                <c:formatCode>_(* #,##0.00_);_(* \(#,##0.00\);_(* "-"??_);_(@_)</c:formatCode>
                <c:ptCount val="67"/>
                <c:pt idx="0">
                  <c:v>266631.25</c:v>
                </c:pt>
                <c:pt idx="1">
                  <c:v>176490.57</c:v>
                </c:pt>
                <c:pt idx="2">
                  <c:v>240253.37</c:v>
                </c:pt>
                <c:pt idx="3">
                  <c:v>144374.76999999999</c:v>
                </c:pt>
                <c:pt idx="4">
                  <c:v>99834.32</c:v>
                </c:pt>
                <c:pt idx="5">
                  <c:v>2570750</c:v>
                </c:pt>
                <c:pt idx="6">
                  <c:v>1469</c:v>
                </c:pt>
                <c:pt idx="7">
                  <c:v>1200000</c:v>
                </c:pt>
                <c:pt idx="8">
                  <c:v>13551585.85</c:v>
                </c:pt>
                <c:pt idx="9">
                  <c:v>10508.4</c:v>
                </c:pt>
                <c:pt idx="10">
                  <c:v>127500</c:v>
                </c:pt>
                <c:pt idx="11">
                  <c:v>28900</c:v>
                </c:pt>
                <c:pt idx="12">
                  <c:v>3540</c:v>
                </c:pt>
                <c:pt idx="13">
                  <c:v>208203.8</c:v>
                </c:pt>
                <c:pt idx="14">
                  <c:v>256297.44</c:v>
                </c:pt>
                <c:pt idx="15">
                  <c:v>352032.93</c:v>
                </c:pt>
                <c:pt idx="16">
                  <c:v>1017080</c:v>
                </c:pt>
                <c:pt idx="17">
                  <c:v>155000</c:v>
                </c:pt>
                <c:pt idx="18">
                  <c:v>195491</c:v>
                </c:pt>
                <c:pt idx="19">
                  <c:v>32657.45</c:v>
                </c:pt>
                <c:pt idx="20">
                  <c:v>185716.78</c:v>
                </c:pt>
                <c:pt idx="21">
                  <c:v>48104.87</c:v>
                </c:pt>
                <c:pt idx="22">
                  <c:v>415705.42</c:v>
                </c:pt>
                <c:pt idx="23">
                  <c:v>682089.7</c:v>
                </c:pt>
                <c:pt idx="24">
                  <c:v>179292.72</c:v>
                </c:pt>
                <c:pt idx="25">
                  <c:v>12415.41</c:v>
                </c:pt>
                <c:pt idx="26">
                  <c:v>94400</c:v>
                </c:pt>
                <c:pt idx="27">
                  <c:v>7627.5</c:v>
                </c:pt>
                <c:pt idx="28">
                  <c:v>33469.4</c:v>
                </c:pt>
                <c:pt idx="29">
                  <c:v>112854.53</c:v>
                </c:pt>
                <c:pt idx="30">
                  <c:v>25488</c:v>
                </c:pt>
                <c:pt idx="31">
                  <c:v>2239999.58</c:v>
                </c:pt>
                <c:pt idx="32">
                  <c:v>91186.44</c:v>
                </c:pt>
                <c:pt idx="33">
                  <c:v>107343.42</c:v>
                </c:pt>
                <c:pt idx="34">
                  <c:v>878996.55999999994</c:v>
                </c:pt>
                <c:pt idx="35">
                  <c:v>56801.72</c:v>
                </c:pt>
                <c:pt idx="36">
                  <c:v>213506.6</c:v>
                </c:pt>
                <c:pt idx="37">
                  <c:v>1200000</c:v>
                </c:pt>
                <c:pt idx="38">
                  <c:v>80004</c:v>
                </c:pt>
                <c:pt idx="39">
                  <c:v>23482</c:v>
                </c:pt>
                <c:pt idx="40">
                  <c:v>1435463.5</c:v>
                </c:pt>
                <c:pt idx="41">
                  <c:v>27102.240000000002</c:v>
                </c:pt>
                <c:pt idx="42">
                  <c:v>890604.66</c:v>
                </c:pt>
                <c:pt idx="43">
                  <c:v>401805.36</c:v>
                </c:pt>
                <c:pt idx="44">
                  <c:v>20040.8</c:v>
                </c:pt>
                <c:pt idx="45">
                  <c:v>83604</c:v>
                </c:pt>
                <c:pt idx="46">
                  <c:v>28059.29</c:v>
                </c:pt>
                <c:pt idx="47">
                  <c:v>35341</c:v>
                </c:pt>
                <c:pt idx="48">
                  <c:v>61020</c:v>
                </c:pt>
                <c:pt idx="49">
                  <c:v>136000.12</c:v>
                </c:pt>
                <c:pt idx="50">
                  <c:v>318269.40999999997</c:v>
                </c:pt>
                <c:pt idx="51">
                  <c:v>3480000</c:v>
                </c:pt>
                <c:pt idx="52">
                  <c:v>509904</c:v>
                </c:pt>
                <c:pt idx="53">
                  <c:v>219301.03</c:v>
                </c:pt>
                <c:pt idx="54">
                  <c:v>11762</c:v>
                </c:pt>
                <c:pt idx="55">
                  <c:v>58410</c:v>
                </c:pt>
                <c:pt idx="56">
                  <c:v>126522</c:v>
                </c:pt>
                <c:pt idx="57">
                  <c:v>152000</c:v>
                </c:pt>
                <c:pt idx="58">
                  <c:v>286751.86</c:v>
                </c:pt>
                <c:pt idx="59">
                  <c:v>59000</c:v>
                </c:pt>
                <c:pt idx="60">
                  <c:v>698451.33</c:v>
                </c:pt>
                <c:pt idx="61">
                  <c:v>5053.93</c:v>
                </c:pt>
                <c:pt idx="62">
                  <c:v>3419.64</c:v>
                </c:pt>
                <c:pt idx="63">
                  <c:v>866859.3</c:v>
                </c:pt>
                <c:pt idx="64">
                  <c:v>271091.05</c:v>
                </c:pt>
                <c:pt idx="65">
                  <c:v>904261.32</c:v>
                </c:pt>
                <c:pt idx="66">
                  <c:v>38417182.640000001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DICIEMBRE!$F$7:$F$8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DICIEMBRE!$F$9:$F$75</c:f>
              <c:numCache>
                <c:formatCode>m/d/yyyy</c:formatCode>
                <c:ptCount val="67"/>
                <c:pt idx="0">
                  <c:v>46006</c:v>
                </c:pt>
                <c:pt idx="1">
                  <c:v>46022</c:v>
                </c:pt>
                <c:pt idx="2">
                  <c:v>46022</c:v>
                </c:pt>
                <c:pt idx="3">
                  <c:v>45999</c:v>
                </c:pt>
                <c:pt idx="4">
                  <c:v>46022</c:v>
                </c:pt>
                <c:pt idx="5">
                  <c:v>46008</c:v>
                </c:pt>
                <c:pt idx="6">
                  <c:v>46013</c:v>
                </c:pt>
                <c:pt idx="7">
                  <c:v>46007</c:v>
                </c:pt>
                <c:pt idx="8">
                  <c:v>46022</c:v>
                </c:pt>
                <c:pt idx="9">
                  <c:v>46022</c:v>
                </c:pt>
                <c:pt idx="10">
                  <c:v>46022</c:v>
                </c:pt>
                <c:pt idx="11">
                  <c:v>46022</c:v>
                </c:pt>
                <c:pt idx="12">
                  <c:v>46022</c:v>
                </c:pt>
                <c:pt idx="13">
                  <c:v>46022</c:v>
                </c:pt>
                <c:pt idx="14">
                  <c:v>46014</c:v>
                </c:pt>
                <c:pt idx="15">
                  <c:v>46010</c:v>
                </c:pt>
                <c:pt idx="16">
                  <c:v>46022</c:v>
                </c:pt>
                <c:pt idx="17">
                  <c:v>45994</c:v>
                </c:pt>
                <c:pt idx="18">
                  <c:v>46022</c:v>
                </c:pt>
                <c:pt idx="19">
                  <c:v>46022</c:v>
                </c:pt>
                <c:pt idx="20">
                  <c:v>46022</c:v>
                </c:pt>
                <c:pt idx="21">
                  <c:v>46007</c:v>
                </c:pt>
                <c:pt idx="22">
                  <c:v>45999</c:v>
                </c:pt>
                <c:pt idx="23">
                  <c:v>46006</c:v>
                </c:pt>
                <c:pt idx="24">
                  <c:v>46013</c:v>
                </c:pt>
                <c:pt idx="25">
                  <c:v>46022</c:v>
                </c:pt>
                <c:pt idx="26">
                  <c:v>46022</c:v>
                </c:pt>
                <c:pt idx="27">
                  <c:v>46022</c:v>
                </c:pt>
                <c:pt idx="28">
                  <c:v>46013</c:v>
                </c:pt>
                <c:pt idx="29">
                  <c:v>46022</c:v>
                </c:pt>
                <c:pt idx="30">
                  <c:v>46014</c:v>
                </c:pt>
                <c:pt idx="31">
                  <c:v>46022</c:v>
                </c:pt>
                <c:pt idx="32">
                  <c:v>46022</c:v>
                </c:pt>
                <c:pt idx="33">
                  <c:v>46022</c:v>
                </c:pt>
                <c:pt idx="34">
                  <c:v>46013</c:v>
                </c:pt>
                <c:pt idx="35">
                  <c:v>46022</c:v>
                </c:pt>
                <c:pt idx="36">
                  <c:v>46022</c:v>
                </c:pt>
                <c:pt idx="37">
                  <c:v>45996</c:v>
                </c:pt>
                <c:pt idx="38">
                  <c:v>46021</c:v>
                </c:pt>
                <c:pt idx="39">
                  <c:v>46022</c:v>
                </c:pt>
                <c:pt idx="40">
                  <c:v>46022</c:v>
                </c:pt>
                <c:pt idx="41">
                  <c:v>46022</c:v>
                </c:pt>
                <c:pt idx="42">
                  <c:v>46022</c:v>
                </c:pt>
                <c:pt idx="43">
                  <c:v>46021</c:v>
                </c:pt>
                <c:pt idx="44">
                  <c:v>46020</c:v>
                </c:pt>
                <c:pt idx="45">
                  <c:v>46022</c:v>
                </c:pt>
                <c:pt idx="46">
                  <c:v>46022</c:v>
                </c:pt>
                <c:pt idx="47">
                  <c:v>46020</c:v>
                </c:pt>
                <c:pt idx="48">
                  <c:v>46022</c:v>
                </c:pt>
                <c:pt idx="49">
                  <c:v>46022</c:v>
                </c:pt>
                <c:pt idx="50">
                  <c:v>46022</c:v>
                </c:pt>
                <c:pt idx="51">
                  <c:v>46022</c:v>
                </c:pt>
                <c:pt idx="52">
                  <c:v>46008</c:v>
                </c:pt>
                <c:pt idx="53">
                  <c:v>46022</c:v>
                </c:pt>
                <c:pt idx="54">
                  <c:v>46022</c:v>
                </c:pt>
                <c:pt idx="55">
                  <c:v>46022</c:v>
                </c:pt>
                <c:pt idx="56">
                  <c:v>46007</c:v>
                </c:pt>
                <c:pt idx="57">
                  <c:v>46022</c:v>
                </c:pt>
                <c:pt idx="58">
                  <c:v>46020</c:v>
                </c:pt>
                <c:pt idx="59">
                  <c:v>46006</c:v>
                </c:pt>
                <c:pt idx="60">
                  <c:v>46022</c:v>
                </c:pt>
                <c:pt idx="61">
                  <c:v>46022</c:v>
                </c:pt>
                <c:pt idx="62">
                  <c:v>46022</c:v>
                </c:pt>
                <c:pt idx="63">
                  <c:v>46022</c:v>
                </c:pt>
                <c:pt idx="64">
                  <c:v>46022</c:v>
                </c:pt>
                <c:pt idx="65">
                  <c:v>46022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DICIEMBRE!$G$7:$G$8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DICIEMBRE!$G$9:$G$75</c:f>
              <c:numCache>
                <c:formatCode>_(* #,##0.00_);_(* \(#,##0.00\);_(* "-"??_);_(@_)</c:formatCode>
                <c:ptCount val="67"/>
                <c:pt idx="0">
                  <c:v>235000</c:v>
                </c:pt>
                <c:pt idx="1">
                  <c:v>45324.99</c:v>
                </c:pt>
                <c:pt idx="2">
                  <c:v>240253.37</c:v>
                </c:pt>
                <c:pt idx="3">
                  <c:v>27199</c:v>
                </c:pt>
                <c:pt idx="4">
                  <c:v>97427.12</c:v>
                </c:pt>
                <c:pt idx="5">
                  <c:v>1948375</c:v>
                </c:pt>
                <c:pt idx="6">
                  <c:v>1469</c:v>
                </c:pt>
                <c:pt idx="7">
                  <c:v>600000</c:v>
                </c:pt>
                <c:pt idx="8">
                  <c:v>3859057.43</c:v>
                </c:pt>
                <c:pt idx="9">
                  <c:v>10508.4</c:v>
                </c:pt>
                <c:pt idx="10">
                  <c:v>127500</c:v>
                </c:pt>
                <c:pt idx="11">
                  <c:v>0</c:v>
                </c:pt>
                <c:pt idx="12">
                  <c:v>3540</c:v>
                </c:pt>
                <c:pt idx="13">
                  <c:v>208203.8</c:v>
                </c:pt>
                <c:pt idx="14">
                  <c:v>256297.44</c:v>
                </c:pt>
                <c:pt idx="15">
                  <c:v>291935.88</c:v>
                </c:pt>
                <c:pt idx="16">
                  <c:v>1017080</c:v>
                </c:pt>
                <c:pt idx="17">
                  <c:v>155000</c:v>
                </c:pt>
                <c:pt idx="18">
                  <c:v>0</c:v>
                </c:pt>
                <c:pt idx="19">
                  <c:v>0</c:v>
                </c:pt>
                <c:pt idx="20">
                  <c:v>112336</c:v>
                </c:pt>
                <c:pt idx="21">
                  <c:v>48104.87</c:v>
                </c:pt>
                <c:pt idx="22">
                  <c:v>92055.34</c:v>
                </c:pt>
                <c:pt idx="23">
                  <c:v>343555.14</c:v>
                </c:pt>
                <c:pt idx="24">
                  <c:v>36993</c:v>
                </c:pt>
                <c:pt idx="25">
                  <c:v>12415.41</c:v>
                </c:pt>
                <c:pt idx="26">
                  <c:v>94400</c:v>
                </c:pt>
                <c:pt idx="27">
                  <c:v>0</c:v>
                </c:pt>
                <c:pt idx="28">
                  <c:v>33469.4</c:v>
                </c:pt>
                <c:pt idx="29">
                  <c:v>0</c:v>
                </c:pt>
                <c:pt idx="30">
                  <c:v>25488</c:v>
                </c:pt>
                <c:pt idx="31">
                  <c:v>0</c:v>
                </c:pt>
                <c:pt idx="32">
                  <c:v>0</c:v>
                </c:pt>
                <c:pt idx="33">
                  <c:v>107343.42</c:v>
                </c:pt>
                <c:pt idx="34">
                  <c:v>878996.55999999994</c:v>
                </c:pt>
                <c:pt idx="35">
                  <c:v>0</c:v>
                </c:pt>
                <c:pt idx="36">
                  <c:v>201190</c:v>
                </c:pt>
                <c:pt idx="37">
                  <c:v>800000</c:v>
                </c:pt>
                <c:pt idx="38">
                  <c:v>80004</c:v>
                </c:pt>
                <c:pt idx="39">
                  <c:v>23482</c:v>
                </c:pt>
                <c:pt idx="40">
                  <c:v>1435463.5</c:v>
                </c:pt>
                <c:pt idx="41">
                  <c:v>27102.240000000002</c:v>
                </c:pt>
                <c:pt idx="42">
                  <c:v>0</c:v>
                </c:pt>
                <c:pt idx="43">
                  <c:v>100337.49</c:v>
                </c:pt>
                <c:pt idx="44">
                  <c:v>20040.8</c:v>
                </c:pt>
                <c:pt idx="45">
                  <c:v>5546</c:v>
                </c:pt>
                <c:pt idx="46">
                  <c:v>0</c:v>
                </c:pt>
                <c:pt idx="47">
                  <c:v>35341</c:v>
                </c:pt>
                <c:pt idx="48">
                  <c:v>0</c:v>
                </c:pt>
                <c:pt idx="49">
                  <c:v>136000.12</c:v>
                </c:pt>
                <c:pt idx="50">
                  <c:v>0</c:v>
                </c:pt>
                <c:pt idx="51">
                  <c:v>0</c:v>
                </c:pt>
                <c:pt idx="52">
                  <c:v>494302</c:v>
                </c:pt>
                <c:pt idx="53">
                  <c:v>219301.03</c:v>
                </c:pt>
                <c:pt idx="54">
                  <c:v>11762</c:v>
                </c:pt>
                <c:pt idx="55">
                  <c:v>6490</c:v>
                </c:pt>
                <c:pt idx="56">
                  <c:v>126522</c:v>
                </c:pt>
                <c:pt idx="57">
                  <c:v>150449.96</c:v>
                </c:pt>
                <c:pt idx="58">
                  <c:v>25311</c:v>
                </c:pt>
                <c:pt idx="59">
                  <c:v>59000</c:v>
                </c:pt>
                <c:pt idx="60">
                  <c:v>247657.25</c:v>
                </c:pt>
                <c:pt idx="61">
                  <c:v>0</c:v>
                </c:pt>
                <c:pt idx="62">
                  <c:v>0</c:v>
                </c:pt>
                <c:pt idx="63">
                  <c:v>104306.97</c:v>
                </c:pt>
                <c:pt idx="64">
                  <c:v>180727.38</c:v>
                </c:pt>
                <c:pt idx="65">
                  <c:v>310182.64</c:v>
                </c:pt>
                <c:pt idx="66">
                  <c:v>15709847.950000003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DICIEMBRE!$H$7:$H$8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DICIEMBRE!$H$9:$H$75</c:f>
              <c:numCache>
                <c:formatCode>_(* #,##0.00_);_(* \(#,##0.00\);_(* "-"??_);_(@_)</c:formatCode>
                <c:ptCount val="67"/>
                <c:pt idx="0">
                  <c:v>31631.25</c:v>
                </c:pt>
                <c:pt idx="1">
                  <c:v>131165.58000000002</c:v>
                </c:pt>
                <c:pt idx="2">
                  <c:v>0</c:v>
                </c:pt>
                <c:pt idx="3">
                  <c:v>117175.76999999999</c:v>
                </c:pt>
                <c:pt idx="4">
                  <c:v>2407.2000000000116</c:v>
                </c:pt>
                <c:pt idx="5">
                  <c:v>622375</c:v>
                </c:pt>
                <c:pt idx="6">
                  <c:v>0</c:v>
                </c:pt>
                <c:pt idx="7">
                  <c:v>600000</c:v>
                </c:pt>
                <c:pt idx="8">
                  <c:v>9692528.4199999999</c:v>
                </c:pt>
                <c:pt idx="9">
                  <c:v>0</c:v>
                </c:pt>
                <c:pt idx="10">
                  <c:v>0</c:v>
                </c:pt>
                <c:pt idx="11">
                  <c:v>28900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60097.049999999988</c:v>
                </c:pt>
                <c:pt idx="16">
                  <c:v>0</c:v>
                </c:pt>
                <c:pt idx="17">
                  <c:v>0</c:v>
                </c:pt>
                <c:pt idx="18">
                  <c:v>195491</c:v>
                </c:pt>
                <c:pt idx="19">
                  <c:v>32657.45</c:v>
                </c:pt>
                <c:pt idx="20">
                  <c:v>73380.78</c:v>
                </c:pt>
                <c:pt idx="21">
                  <c:v>0</c:v>
                </c:pt>
                <c:pt idx="22">
                  <c:v>323650.07999999996</c:v>
                </c:pt>
                <c:pt idx="23">
                  <c:v>338534.55999999994</c:v>
                </c:pt>
                <c:pt idx="24">
                  <c:v>142299.72</c:v>
                </c:pt>
                <c:pt idx="25">
                  <c:v>0</c:v>
                </c:pt>
                <c:pt idx="26">
                  <c:v>0</c:v>
                </c:pt>
                <c:pt idx="27">
                  <c:v>7627.5</c:v>
                </c:pt>
                <c:pt idx="28">
                  <c:v>0</c:v>
                </c:pt>
                <c:pt idx="29">
                  <c:v>112854.53</c:v>
                </c:pt>
                <c:pt idx="30">
                  <c:v>0</c:v>
                </c:pt>
                <c:pt idx="31">
                  <c:v>1898304.73</c:v>
                </c:pt>
                <c:pt idx="32">
                  <c:v>91186.44</c:v>
                </c:pt>
                <c:pt idx="33">
                  <c:v>0</c:v>
                </c:pt>
                <c:pt idx="34">
                  <c:v>0</c:v>
                </c:pt>
                <c:pt idx="35">
                  <c:v>56801.72</c:v>
                </c:pt>
                <c:pt idx="36">
                  <c:v>12316.600000000006</c:v>
                </c:pt>
                <c:pt idx="37">
                  <c:v>400000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890604.66</c:v>
                </c:pt>
                <c:pt idx="43">
                  <c:v>301467.87</c:v>
                </c:pt>
                <c:pt idx="44">
                  <c:v>0</c:v>
                </c:pt>
                <c:pt idx="45">
                  <c:v>78058</c:v>
                </c:pt>
                <c:pt idx="46">
                  <c:v>28059.29</c:v>
                </c:pt>
                <c:pt idx="47">
                  <c:v>0</c:v>
                </c:pt>
                <c:pt idx="48">
                  <c:v>61020</c:v>
                </c:pt>
                <c:pt idx="49">
                  <c:v>0</c:v>
                </c:pt>
                <c:pt idx="50">
                  <c:v>318269.40999999997</c:v>
                </c:pt>
                <c:pt idx="51">
                  <c:v>3480000</c:v>
                </c:pt>
                <c:pt idx="52">
                  <c:v>15602</c:v>
                </c:pt>
                <c:pt idx="53">
                  <c:v>0</c:v>
                </c:pt>
                <c:pt idx="54">
                  <c:v>0</c:v>
                </c:pt>
                <c:pt idx="55">
                  <c:v>51920</c:v>
                </c:pt>
                <c:pt idx="56">
                  <c:v>0</c:v>
                </c:pt>
                <c:pt idx="57">
                  <c:v>1550.0400000000081</c:v>
                </c:pt>
                <c:pt idx="58">
                  <c:v>261440.86</c:v>
                </c:pt>
                <c:pt idx="59">
                  <c:v>0</c:v>
                </c:pt>
                <c:pt idx="60">
                  <c:v>450794.07999999996</c:v>
                </c:pt>
                <c:pt idx="61">
                  <c:v>5053.93</c:v>
                </c:pt>
                <c:pt idx="62">
                  <c:v>3419.64</c:v>
                </c:pt>
                <c:pt idx="63">
                  <c:v>762552.33000000007</c:v>
                </c:pt>
                <c:pt idx="64">
                  <c:v>90363.669999999984</c:v>
                </c:pt>
                <c:pt idx="65">
                  <c:v>594078.67999999993</c:v>
                </c:pt>
                <c:pt idx="66">
                  <c:v>22365639.839999996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3</xdr:col>
      <xdr:colOff>680357</xdr:colOff>
      <xdr:row>1</xdr:row>
      <xdr:rowOff>9719</xdr:rowOff>
    </xdr:from>
    <xdr:to>
      <xdr:col>3</xdr:col>
      <xdr:colOff>1665996</xdr:colOff>
      <xdr:row>6</xdr:row>
      <xdr:rowOff>66869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99EC80-2B00-4CF3-85FA-3804C4474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0127" y="77755"/>
          <a:ext cx="985639" cy="931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86"/>
  <sheetViews>
    <sheetView tabSelected="1" zoomScale="98" zoomScaleNormal="98" workbookViewId="0">
      <pane ySplit="1" topLeftCell="A2" activePane="bottomLeft" state="frozen"/>
      <selection pane="bottomLeft" activeCell="C50" sqref="C50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8" t="s">
        <v>216</v>
      </c>
      <c r="B3" s="58"/>
      <c r="C3" s="58"/>
      <c r="D3" s="58"/>
      <c r="E3" s="58"/>
      <c r="F3" s="58"/>
      <c r="G3" s="58"/>
      <c r="H3" s="58"/>
    </row>
    <row r="4" spans="1:9" x14ac:dyDescent="0.25">
      <c r="A4" s="58" t="s">
        <v>138</v>
      </c>
      <c r="B4" s="58"/>
      <c r="C4" s="58"/>
      <c r="D4" s="58"/>
      <c r="E4" s="58"/>
      <c r="F4" s="58"/>
      <c r="G4" s="58"/>
      <c r="H4" s="58"/>
    </row>
    <row r="5" spans="1:9" x14ac:dyDescent="0.25">
      <c r="A5" s="58" t="s">
        <v>0</v>
      </c>
      <c r="B5" s="58"/>
      <c r="C5" s="58"/>
      <c r="D5" s="58"/>
      <c r="E5" s="58"/>
      <c r="F5" s="58"/>
      <c r="G5" s="58"/>
      <c r="H5" s="58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9" t="s">
        <v>1</v>
      </c>
      <c r="B7" s="59"/>
      <c r="C7" s="59"/>
      <c r="D7" s="59"/>
      <c r="E7" s="59"/>
      <c r="F7" s="59"/>
      <c r="G7" s="59"/>
      <c r="H7" s="59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5" t="s">
        <v>54</v>
      </c>
      <c r="B9" s="36">
        <v>45987</v>
      </c>
      <c r="C9" s="35" t="s">
        <v>61</v>
      </c>
      <c r="D9" s="35" t="s">
        <v>117</v>
      </c>
      <c r="E9" s="37">
        <f>31631.25+235000</f>
        <v>266631.25</v>
      </c>
      <c r="F9" s="38">
        <v>46006</v>
      </c>
      <c r="G9" s="37">
        <v>235000</v>
      </c>
      <c r="H9" s="34">
        <f t="shared" ref="H9:H39" si="0">E9-G9</f>
        <v>31631.25</v>
      </c>
      <c r="I9" s="25"/>
    </row>
    <row r="10" spans="1:9" s="23" customFormat="1" ht="15" customHeight="1" x14ac:dyDescent="0.25">
      <c r="A10" s="35" t="s">
        <v>37</v>
      </c>
      <c r="B10" s="36">
        <v>45992</v>
      </c>
      <c r="C10" s="35" t="s">
        <v>38</v>
      </c>
      <c r="D10" s="35" t="s">
        <v>84</v>
      </c>
      <c r="E10" s="37">
        <f>175463.94+1026.63</f>
        <v>176490.57</v>
      </c>
      <c r="F10" s="38">
        <v>46022</v>
      </c>
      <c r="G10" s="37">
        <f>2664+5184+16336+14228.99+6912</f>
        <v>45324.99</v>
      </c>
      <c r="H10" s="34">
        <f t="shared" si="0"/>
        <v>131165.58000000002</v>
      </c>
      <c r="I10" s="25"/>
    </row>
    <row r="11" spans="1:9" s="23" customFormat="1" ht="15" customHeight="1" x14ac:dyDescent="0.25">
      <c r="A11" s="35" t="s">
        <v>10</v>
      </c>
      <c r="B11" s="36" t="s">
        <v>139</v>
      </c>
      <c r="C11" s="39" t="s">
        <v>11</v>
      </c>
      <c r="D11" s="39" t="s">
        <v>140</v>
      </c>
      <c r="E11" s="40">
        <f>27636.8+184979.76+27636.81</f>
        <v>240253.37</v>
      </c>
      <c r="F11" s="38">
        <v>46022</v>
      </c>
      <c r="G11" s="41">
        <f>27636.8+184979.76+27636.81</f>
        <v>240253.37</v>
      </c>
      <c r="H11" s="34">
        <f t="shared" si="0"/>
        <v>0</v>
      </c>
      <c r="I11" s="25"/>
    </row>
    <row r="12" spans="1:9" s="22" customFormat="1" ht="15" customHeight="1" x14ac:dyDescent="0.25">
      <c r="A12" s="35" t="s">
        <v>40</v>
      </c>
      <c r="B12" s="36">
        <v>45962</v>
      </c>
      <c r="C12" s="42" t="s">
        <v>41</v>
      </c>
      <c r="D12" s="43" t="s">
        <v>65</v>
      </c>
      <c r="E12" s="44">
        <v>144374.76999999999</v>
      </c>
      <c r="F12" s="38">
        <v>45999</v>
      </c>
      <c r="G12" s="45">
        <f>19315+7884</f>
        <v>27199</v>
      </c>
      <c r="H12" s="34">
        <f t="shared" si="0"/>
        <v>117175.76999999999</v>
      </c>
      <c r="I12" s="24"/>
    </row>
    <row r="13" spans="1:9" s="22" customFormat="1" ht="15" customHeight="1" x14ac:dyDescent="0.25">
      <c r="A13" s="35" t="s">
        <v>120</v>
      </c>
      <c r="B13" s="36" t="s">
        <v>153</v>
      </c>
      <c r="C13" s="42" t="s">
        <v>128</v>
      </c>
      <c r="D13" s="43" t="s">
        <v>154</v>
      </c>
      <c r="E13" s="44">
        <f>93298.85+2407.2+4128.27</f>
        <v>99834.32</v>
      </c>
      <c r="F13" s="38">
        <v>46022</v>
      </c>
      <c r="G13" s="45">
        <v>97427.12</v>
      </c>
      <c r="H13" s="34">
        <f t="shared" si="0"/>
        <v>2407.2000000000116</v>
      </c>
      <c r="I13" s="24"/>
    </row>
    <row r="14" spans="1:9" s="27" customFormat="1" ht="17.25" customHeight="1" x14ac:dyDescent="0.25">
      <c r="A14" s="46" t="s">
        <v>12</v>
      </c>
      <c r="B14" s="47">
        <v>45992</v>
      </c>
      <c r="C14" s="48" t="s">
        <v>39</v>
      </c>
      <c r="D14" s="49" t="s">
        <v>187</v>
      </c>
      <c r="E14" s="41">
        <f>1948375+622375</f>
        <v>2570750</v>
      </c>
      <c r="F14" s="38">
        <v>46008</v>
      </c>
      <c r="G14" s="45">
        <v>1948375</v>
      </c>
      <c r="H14" s="34">
        <f t="shared" si="0"/>
        <v>622375</v>
      </c>
      <c r="I14" s="26"/>
    </row>
    <row r="15" spans="1:9" s="22" customFormat="1" ht="15" customHeight="1" x14ac:dyDescent="0.25">
      <c r="A15" s="35" t="s">
        <v>24</v>
      </c>
      <c r="B15" s="36" t="s">
        <v>151</v>
      </c>
      <c r="C15" s="39" t="s">
        <v>25</v>
      </c>
      <c r="D15" s="42" t="s">
        <v>152</v>
      </c>
      <c r="E15" s="44">
        <f>755+714</f>
        <v>1469</v>
      </c>
      <c r="F15" s="38">
        <v>46013</v>
      </c>
      <c r="G15" s="45">
        <f>714+755</f>
        <v>1469</v>
      </c>
      <c r="H15" s="34">
        <f t="shared" si="0"/>
        <v>0</v>
      </c>
    </row>
    <row r="16" spans="1:9" s="22" customFormat="1" ht="15" customHeight="1" x14ac:dyDescent="0.25">
      <c r="A16" s="35" t="s">
        <v>13</v>
      </c>
      <c r="B16" s="36">
        <v>45992</v>
      </c>
      <c r="C16" s="39" t="s">
        <v>76</v>
      </c>
      <c r="D16" s="35" t="s">
        <v>50</v>
      </c>
      <c r="E16" s="40">
        <v>1200000</v>
      </c>
      <c r="F16" s="38">
        <v>46007</v>
      </c>
      <c r="G16" s="41">
        <v>600000</v>
      </c>
      <c r="H16" s="34">
        <f t="shared" si="0"/>
        <v>600000</v>
      </c>
    </row>
    <row r="17" spans="1:9" s="22" customFormat="1" ht="15" customHeight="1" x14ac:dyDescent="0.25">
      <c r="A17" s="35" t="s">
        <v>141</v>
      </c>
      <c r="B17" s="36">
        <v>45992</v>
      </c>
      <c r="C17" s="39" t="s">
        <v>56</v>
      </c>
      <c r="D17" s="35" t="s">
        <v>113</v>
      </c>
      <c r="E17" s="40">
        <f>9692528.42+3859057.43</f>
        <v>13551585.85</v>
      </c>
      <c r="F17" s="38">
        <v>46022</v>
      </c>
      <c r="G17" s="41">
        <f>1926204.05+658737.99+282316.28+991799.11</f>
        <v>3859057.43</v>
      </c>
      <c r="H17" s="34">
        <f t="shared" si="0"/>
        <v>9692528.4199999999</v>
      </c>
    </row>
    <row r="18" spans="1:9" s="22" customFormat="1" ht="15" customHeight="1" x14ac:dyDescent="0.25">
      <c r="A18" s="35" t="s">
        <v>14</v>
      </c>
      <c r="B18" s="36" t="s">
        <v>149</v>
      </c>
      <c r="C18" s="42" t="s">
        <v>74</v>
      </c>
      <c r="D18" s="35" t="s">
        <v>150</v>
      </c>
      <c r="E18" s="40">
        <f>1000.8+3502.8+5004+1000.8</f>
        <v>10508.4</v>
      </c>
      <c r="F18" s="38">
        <v>46022</v>
      </c>
      <c r="G18" s="41">
        <f>2001.6+8506.8</f>
        <v>10508.4</v>
      </c>
      <c r="H18" s="34">
        <f t="shared" si="0"/>
        <v>0</v>
      </c>
    </row>
    <row r="19" spans="1:9" s="22" customFormat="1" ht="15" customHeight="1" x14ac:dyDescent="0.25">
      <c r="A19" s="35" t="s">
        <v>114</v>
      </c>
      <c r="B19" s="36">
        <v>45981</v>
      </c>
      <c r="C19" s="42" t="s">
        <v>129</v>
      </c>
      <c r="D19" s="35" t="s">
        <v>122</v>
      </c>
      <c r="E19" s="40">
        <v>127500</v>
      </c>
      <c r="F19" s="38">
        <v>46022</v>
      </c>
      <c r="G19" s="41">
        <v>127500</v>
      </c>
      <c r="H19" s="34">
        <f t="shared" si="0"/>
        <v>0</v>
      </c>
    </row>
    <row r="20" spans="1:9" s="22" customFormat="1" ht="15" customHeight="1" x14ac:dyDescent="0.25">
      <c r="A20" s="35" t="s">
        <v>192</v>
      </c>
      <c r="B20" s="36">
        <v>46006</v>
      </c>
      <c r="C20" s="42" t="s">
        <v>210</v>
      </c>
      <c r="D20" s="35" t="s">
        <v>204</v>
      </c>
      <c r="E20" s="40">
        <v>28900</v>
      </c>
      <c r="F20" s="38">
        <v>46022</v>
      </c>
      <c r="G20" s="41">
        <v>0</v>
      </c>
      <c r="H20" s="34">
        <f t="shared" si="0"/>
        <v>28900</v>
      </c>
    </row>
    <row r="21" spans="1:9" s="22" customFormat="1" ht="15" customHeight="1" x14ac:dyDescent="0.25">
      <c r="A21" s="35" t="s">
        <v>69</v>
      </c>
      <c r="B21" s="36">
        <v>46009</v>
      </c>
      <c r="C21" s="50" t="s">
        <v>70</v>
      </c>
      <c r="D21" s="35" t="s">
        <v>183</v>
      </c>
      <c r="E21" s="40">
        <v>3540</v>
      </c>
      <c r="F21" s="38">
        <v>46022</v>
      </c>
      <c r="G21" s="41">
        <v>3540</v>
      </c>
      <c r="H21" s="34">
        <f t="shared" si="0"/>
        <v>0</v>
      </c>
    </row>
    <row r="22" spans="1:9" s="22" customFormat="1" ht="15" customHeight="1" x14ac:dyDescent="0.25">
      <c r="A22" s="35" t="s">
        <v>169</v>
      </c>
      <c r="B22" s="36">
        <v>46003</v>
      </c>
      <c r="C22" s="42" t="s">
        <v>170</v>
      </c>
      <c r="D22" s="35" t="s">
        <v>171</v>
      </c>
      <c r="E22" s="40">
        <f>193625.9+14577.9</f>
        <v>208203.8</v>
      </c>
      <c r="F22" s="38">
        <v>46022</v>
      </c>
      <c r="G22" s="41">
        <f>193625.9+14577.9</f>
        <v>208203.8</v>
      </c>
      <c r="H22" s="34">
        <f t="shared" si="0"/>
        <v>0</v>
      </c>
    </row>
    <row r="23" spans="1:9" s="22" customFormat="1" ht="15" customHeight="1" x14ac:dyDescent="0.25">
      <c r="A23" s="42" t="s">
        <v>15</v>
      </c>
      <c r="B23" s="51">
        <v>46000</v>
      </c>
      <c r="C23" s="50" t="s">
        <v>55</v>
      </c>
      <c r="D23" s="42" t="s">
        <v>166</v>
      </c>
      <c r="E23" s="52">
        <v>256297.44</v>
      </c>
      <c r="F23" s="38">
        <v>46014</v>
      </c>
      <c r="G23" s="53">
        <v>256297.44</v>
      </c>
      <c r="H23" s="34">
        <f t="shared" si="0"/>
        <v>0</v>
      </c>
    </row>
    <row r="24" spans="1:9" s="22" customFormat="1" ht="15" customHeight="1" x14ac:dyDescent="0.25">
      <c r="A24" s="42" t="s">
        <v>99</v>
      </c>
      <c r="B24" s="51" t="s">
        <v>155</v>
      </c>
      <c r="C24" s="50" t="s">
        <v>89</v>
      </c>
      <c r="D24" s="42" t="s">
        <v>215</v>
      </c>
      <c r="E24" s="52">
        <f>50135.71+91186.79+150613.38+60097.05</f>
        <v>352032.93</v>
      </c>
      <c r="F24" s="38">
        <v>46010</v>
      </c>
      <c r="G24" s="53">
        <f>50135.71+91186.79+150613.38</f>
        <v>291935.88</v>
      </c>
      <c r="H24" s="34">
        <f t="shared" si="0"/>
        <v>60097.049999999988</v>
      </c>
    </row>
    <row r="25" spans="1:9" s="22" customFormat="1" ht="15" customHeight="1" x14ac:dyDescent="0.25">
      <c r="A25" s="42" t="s">
        <v>112</v>
      </c>
      <c r="B25" s="51" t="s">
        <v>142</v>
      </c>
      <c r="C25" s="50" t="s">
        <v>130</v>
      </c>
      <c r="D25" s="42" t="s">
        <v>143</v>
      </c>
      <c r="E25" s="52">
        <f>200000+817080</f>
        <v>1017080</v>
      </c>
      <c r="F25" s="38">
        <v>46022</v>
      </c>
      <c r="G25" s="53">
        <v>1017080</v>
      </c>
      <c r="H25" s="34">
        <f t="shared" si="0"/>
        <v>0</v>
      </c>
    </row>
    <row r="26" spans="1:9" s="22" customFormat="1" ht="15.75" customHeight="1" x14ac:dyDescent="0.25">
      <c r="A26" s="35" t="s">
        <v>110</v>
      </c>
      <c r="B26" s="36">
        <v>45987</v>
      </c>
      <c r="C26" s="50" t="s">
        <v>131</v>
      </c>
      <c r="D26" s="35" t="s">
        <v>123</v>
      </c>
      <c r="E26" s="40">
        <v>155000</v>
      </c>
      <c r="F26" s="38">
        <v>45994</v>
      </c>
      <c r="G26" s="41">
        <v>155000</v>
      </c>
      <c r="H26" s="34">
        <f t="shared" si="0"/>
        <v>0</v>
      </c>
    </row>
    <row r="27" spans="1:9" s="22" customFormat="1" ht="15.75" customHeight="1" x14ac:dyDescent="0.25">
      <c r="A27" s="35" t="s">
        <v>86</v>
      </c>
      <c r="B27" s="54">
        <v>45962</v>
      </c>
      <c r="C27" s="50" t="s">
        <v>90</v>
      </c>
      <c r="D27" s="35" t="s">
        <v>87</v>
      </c>
      <c r="E27" s="40">
        <v>195491</v>
      </c>
      <c r="F27" s="38">
        <v>46022</v>
      </c>
      <c r="G27" s="41">
        <v>0</v>
      </c>
      <c r="H27" s="34">
        <f t="shared" si="0"/>
        <v>195491</v>
      </c>
    </row>
    <row r="28" spans="1:9" s="22" customFormat="1" ht="15.75" customHeight="1" x14ac:dyDescent="0.25">
      <c r="A28" s="35" t="s">
        <v>34</v>
      </c>
      <c r="B28" s="54">
        <v>45962</v>
      </c>
      <c r="C28" s="42" t="s">
        <v>33</v>
      </c>
      <c r="D28" s="35" t="s">
        <v>32</v>
      </c>
      <c r="E28" s="40">
        <v>32657.45</v>
      </c>
      <c r="F28" s="38">
        <v>46022</v>
      </c>
      <c r="G28" s="41">
        <v>0</v>
      </c>
      <c r="H28" s="34">
        <f t="shared" si="0"/>
        <v>32657.45</v>
      </c>
    </row>
    <row r="29" spans="1:9" s="22" customFormat="1" ht="15" customHeight="1" x14ac:dyDescent="0.25">
      <c r="A29" s="35" t="s">
        <v>16</v>
      </c>
      <c r="B29" s="36">
        <v>45973</v>
      </c>
      <c r="C29" s="39" t="s">
        <v>17</v>
      </c>
      <c r="D29" s="42" t="s">
        <v>66</v>
      </c>
      <c r="E29" s="44">
        <f>180956.78+4760</f>
        <v>185716.78</v>
      </c>
      <c r="F29" s="38">
        <v>46022</v>
      </c>
      <c r="G29" s="45">
        <v>112336</v>
      </c>
      <c r="H29" s="34">
        <f t="shared" si="0"/>
        <v>73380.78</v>
      </c>
      <c r="I29" s="32"/>
    </row>
    <row r="30" spans="1:9" s="22" customFormat="1" ht="15" customHeight="1" x14ac:dyDescent="0.25">
      <c r="A30" s="35" t="s">
        <v>162</v>
      </c>
      <c r="B30" s="36">
        <v>45996</v>
      </c>
      <c r="C30" s="50" t="s">
        <v>198</v>
      </c>
      <c r="D30" s="35" t="s">
        <v>163</v>
      </c>
      <c r="E30" s="40">
        <v>48104.87</v>
      </c>
      <c r="F30" s="38">
        <v>46007</v>
      </c>
      <c r="G30" s="41">
        <v>48104.87</v>
      </c>
      <c r="H30" s="34">
        <f t="shared" si="0"/>
        <v>0</v>
      </c>
    </row>
    <row r="31" spans="1:9" s="22" customFormat="1" ht="15" customHeight="1" x14ac:dyDescent="0.25">
      <c r="A31" s="42" t="s">
        <v>51</v>
      </c>
      <c r="B31" s="51">
        <v>45992</v>
      </c>
      <c r="C31" s="50" t="s">
        <v>73</v>
      </c>
      <c r="D31" s="42" t="s">
        <v>52</v>
      </c>
      <c r="E31" s="52">
        <f>411804.77+1845.35+2055.3</f>
        <v>415705.42</v>
      </c>
      <c r="F31" s="38">
        <v>45999</v>
      </c>
      <c r="G31" s="53">
        <f>48505.08+43550.26</f>
        <v>92055.34</v>
      </c>
      <c r="H31" s="34">
        <f t="shared" si="0"/>
        <v>323650.07999999996</v>
      </c>
    </row>
    <row r="32" spans="1:9" s="22" customFormat="1" ht="15" customHeight="1" x14ac:dyDescent="0.25">
      <c r="A32" s="35" t="s">
        <v>18</v>
      </c>
      <c r="B32" s="36" t="s">
        <v>160</v>
      </c>
      <c r="C32" s="42" t="s">
        <v>78</v>
      </c>
      <c r="D32" s="35" t="s">
        <v>161</v>
      </c>
      <c r="E32" s="40">
        <f>343555.14+338534.56</f>
        <v>682089.7</v>
      </c>
      <c r="F32" s="38">
        <v>46006</v>
      </c>
      <c r="G32" s="41">
        <v>343555.14</v>
      </c>
      <c r="H32" s="34">
        <f t="shared" si="0"/>
        <v>338534.55999999994</v>
      </c>
      <c r="I32" s="24"/>
    </row>
    <row r="33" spans="1:9" s="22" customFormat="1" ht="15" customHeight="1" x14ac:dyDescent="0.25">
      <c r="A33" s="42" t="s">
        <v>53</v>
      </c>
      <c r="B33" s="51">
        <v>45992</v>
      </c>
      <c r="C33" s="50" t="s">
        <v>75</v>
      </c>
      <c r="D33" s="42" t="s">
        <v>96</v>
      </c>
      <c r="E33" s="52">
        <f>176032.32+1692.9+1567.5</f>
        <v>179292.72</v>
      </c>
      <c r="F33" s="38">
        <v>46013</v>
      </c>
      <c r="G33" s="53">
        <v>36993</v>
      </c>
      <c r="H33" s="34">
        <f t="shared" si="0"/>
        <v>142299.72</v>
      </c>
      <c r="I33" s="24"/>
    </row>
    <row r="34" spans="1:9" s="22" customFormat="1" ht="15" customHeight="1" x14ac:dyDescent="0.25">
      <c r="A34" s="35" t="s">
        <v>111</v>
      </c>
      <c r="B34" s="36">
        <v>45972</v>
      </c>
      <c r="C34" s="39" t="s">
        <v>132</v>
      </c>
      <c r="D34" s="36" t="s">
        <v>124</v>
      </c>
      <c r="E34" s="41">
        <v>12415.41</v>
      </c>
      <c r="F34" s="38">
        <v>46022</v>
      </c>
      <c r="G34" s="45">
        <v>12415.41</v>
      </c>
      <c r="H34" s="34">
        <f t="shared" si="0"/>
        <v>0</v>
      </c>
      <c r="I34" s="24"/>
    </row>
    <row r="35" spans="1:9" s="22" customFormat="1" ht="15" customHeight="1" x14ac:dyDescent="0.25">
      <c r="A35" s="35" t="s">
        <v>158</v>
      </c>
      <c r="B35" s="36">
        <v>45992</v>
      </c>
      <c r="C35" s="39" t="s">
        <v>199</v>
      </c>
      <c r="D35" s="36" t="s">
        <v>159</v>
      </c>
      <c r="E35" s="41">
        <v>94400</v>
      </c>
      <c r="F35" s="38">
        <v>46022</v>
      </c>
      <c r="G35" s="45">
        <v>94400</v>
      </c>
      <c r="H35" s="34">
        <f t="shared" si="0"/>
        <v>0</v>
      </c>
      <c r="I35" s="24"/>
    </row>
    <row r="36" spans="1:9" s="22" customFormat="1" ht="15" customHeight="1" x14ac:dyDescent="0.25">
      <c r="A36" s="35" t="s">
        <v>27</v>
      </c>
      <c r="B36" s="36">
        <v>45962</v>
      </c>
      <c r="C36" s="39" t="s">
        <v>29</v>
      </c>
      <c r="D36" s="36" t="s">
        <v>62</v>
      </c>
      <c r="E36" s="41">
        <v>7627.5</v>
      </c>
      <c r="F36" s="38">
        <v>46022</v>
      </c>
      <c r="G36" s="45">
        <v>0</v>
      </c>
      <c r="H36" s="34">
        <f t="shared" si="0"/>
        <v>7627.5</v>
      </c>
      <c r="I36" s="24"/>
    </row>
    <row r="37" spans="1:9" s="22" customFormat="1" ht="15" customHeight="1" x14ac:dyDescent="0.25">
      <c r="A37" s="35" t="s">
        <v>179</v>
      </c>
      <c r="B37" s="36">
        <v>46007</v>
      </c>
      <c r="C37" s="39" t="s">
        <v>89</v>
      </c>
      <c r="D37" s="36" t="s">
        <v>180</v>
      </c>
      <c r="E37" s="41">
        <f>25872.09+7597.31</f>
        <v>33469.4</v>
      </c>
      <c r="F37" s="38">
        <v>46013</v>
      </c>
      <c r="G37" s="45">
        <f>25872.09+7597.31</f>
        <v>33469.4</v>
      </c>
      <c r="H37" s="34">
        <f t="shared" si="0"/>
        <v>0</v>
      </c>
      <c r="I37" s="24"/>
    </row>
    <row r="38" spans="1:9" s="22" customFormat="1" ht="15" customHeight="1" x14ac:dyDescent="0.25">
      <c r="A38" s="35" t="s">
        <v>43</v>
      </c>
      <c r="B38" s="36">
        <v>45962</v>
      </c>
      <c r="C38" s="39" t="s">
        <v>42</v>
      </c>
      <c r="D38" s="35" t="s">
        <v>57</v>
      </c>
      <c r="E38" s="41">
        <v>112854.53</v>
      </c>
      <c r="F38" s="38">
        <v>46022</v>
      </c>
      <c r="G38" s="45">
        <v>0</v>
      </c>
      <c r="H38" s="34">
        <f t="shared" si="0"/>
        <v>112854.53</v>
      </c>
    </row>
    <row r="39" spans="1:9" s="22" customFormat="1" ht="15" customHeight="1" x14ac:dyDescent="0.25">
      <c r="A39" s="35" t="s">
        <v>167</v>
      </c>
      <c r="B39" s="36">
        <v>45992</v>
      </c>
      <c r="C39" s="42" t="s">
        <v>203</v>
      </c>
      <c r="D39" s="35" t="s">
        <v>168</v>
      </c>
      <c r="E39" s="40">
        <v>25488</v>
      </c>
      <c r="F39" s="38">
        <v>46014</v>
      </c>
      <c r="G39" s="41">
        <v>25488</v>
      </c>
      <c r="H39" s="34">
        <f t="shared" si="0"/>
        <v>0</v>
      </c>
      <c r="I39" s="28"/>
    </row>
    <row r="40" spans="1:9" s="22" customFormat="1" ht="15" customHeight="1" x14ac:dyDescent="0.25">
      <c r="A40" s="35" t="s">
        <v>94</v>
      </c>
      <c r="B40" s="36">
        <v>45943</v>
      </c>
      <c r="C40" s="42" t="s">
        <v>102</v>
      </c>
      <c r="D40" s="35" t="s">
        <v>95</v>
      </c>
      <c r="E40" s="40">
        <v>2239999.58</v>
      </c>
      <c r="F40" s="38">
        <v>46022</v>
      </c>
      <c r="G40" s="41">
        <v>0</v>
      </c>
      <c r="H40" s="34">
        <v>1898304.73</v>
      </c>
      <c r="I40" s="28"/>
    </row>
    <row r="41" spans="1:9" s="22" customFormat="1" ht="15" customHeight="1" x14ac:dyDescent="0.25">
      <c r="A41" s="35" t="s">
        <v>30</v>
      </c>
      <c r="B41" s="36">
        <v>45931</v>
      </c>
      <c r="C41" s="42" t="s">
        <v>31</v>
      </c>
      <c r="D41" s="35" t="s">
        <v>44</v>
      </c>
      <c r="E41" s="40">
        <v>91186.44</v>
      </c>
      <c r="F41" s="38">
        <v>46022</v>
      </c>
      <c r="G41" s="41">
        <v>0</v>
      </c>
      <c r="H41" s="34">
        <f t="shared" ref="H41:H74" si="1">E41-G41</f>
        <v>91186.44</v>
      </c>
      <c r="I41" s="28"/>
    </row>
    <row r="42" spans="1:9" s="22" customFormat="1" ht="15" customHeight="1" x14ac:dyDescent="0.25">
      <c r="A42" s="35" t="s">
        <v>67</v>
      </c>
      <c r="B42" s="36">
        <v>46010</v>
      </c>
      <c r="C42" s="42" t="s">
        <v>71</v>
      </c>
      <c r="D42" s="35" t="s">
        <v>181</v>
      </c>
      <c r="E42" s="40">
        <v>107343.42</v>
      </c>
      <c r="F42" s="38">
        <v>46022</v>
      </c>
      <c r="G42" s="41">
        <v>107343.42</v>
      </c>
      <c r="H42" s="34">
        <f t="shared" si="1"/>
        <v>0</v>
      </c>
      <c r="I42" s="28"/>
    </row>
    <row r="43" spans="1:9" s="22" customFormat="1" ht="15" customHeight="1" x14ac:dyDescent="0.25">
      <c r="A43" s="35" t="s">
        <v>19</v>
      </c>
      <c r="B43" s="36" t="s">
        <v>142</v>
      </c>
      <c r="C43" s="55" t="s">
        <v>107</v>
      </c>
      <c r="D43" s="35" t="s">
        <v>190</v>
      </c>
      <c r="E43" s="40">
        <f>192304.22+494388.12+192304.22</f>
        <v>878996.55999999994</v>
      </c>
      <c r="F43" s="38">
        <v>46013</v>
      </c>
      <c r="G43" s="40">
        <f>192304.22+494388.12+192304.22</f>
        <v>878996.55999999994</v>
      </c>
      <c r="H43" s="34">
        <f t="shared" si="1"/>
        <v>0</v>
      </c>
      <c r="I43" s="28"/>
    </row>
    <row r="44" spans="1:9" s="22" customFormat="1" ht="15" customHeight="1" x14ac:dyDescent="0.25">
      <c r="A44" s="35" t="s">
        <v>193</v>
      </c>
      <c r="B44" s="36">
        <v>46013</v>
      </c>
      <c r="C44" s="55" t="s">
        <v>170</v>
      </c>
      <c r="D44" s="35" t="s">
        <v>205</v>
      </c>
      <c r="E44" s="40">
        <v>56801.72</v>
      </c>
      <c r="F44" s="38">
        <v>46022</v>
      </c>
      <c r="G44" s="40">
        <v>0</v>
      </c>
      <c r="H44" s="34">
        <f t="shared" si="1"/>
        <v>56801.72</v>
      </c>
      <c r="I44" s="28"/>
    </row>
    <row r="45" spans="1:9" s="22" customFormat="1" ht="15" customHeight="1" x14ac:dyDescent="0.25">
      <c r="A45" s="35" t="s">
        <v>48</v>
      </c>
      <c r="B45" s="36">
        <v>45962</v>
      </c>
      <c r="C45" s="56" t="s">
        <v>77</v>
      </c>
      <c r="D45" s="35" t="s">
        <v>91</v>
      </c>
      <c r="E45" s="40">
        <f>204981.6+8525</f>
        <v>213506.6</v>
      </c>
      <c r="F45" s="38">
        <v>46022</v>
      </c>
      <c r="G45" s="40">
        <v>201190</v>
      </c>
      <c r="H45" s="34">
        <f t="shared" si="1"/>
        <v>12316.600000000006</v>
      </c>
    </row>
    <row r="46" spans="1:9" s="22" customFormat="1" ht="15" customHeight="1" x14ac:dyDescent="0.25">
      <c r="A46" s="35" t="s">
        <v>58</v>
      </c>
      <c r="B46" s="36">
        <v>45992</v>
      </c>
      <c r="C46" s="55" t="s">
        <v>59</v>
      </c>
      <c r="D46" s="35" t="s">
        <v>60</v>
      </c>
      <c r="E46" s="40">
        <v>1200000</v>
      </c>
      <c r="F46" s="38">
        <v>45996</v>
      </c>
      <c r="G46" s="40">
        <f>400000+400000</f>
        <v>800000</v>
      </c>
      <c r="H46" s="34">
        <f t="shared" si="1"/>
        <v>400000</v>
      </c>
    </row>
    <row r="47" spans="1:9" s="22" customFormat="1" ht="15" customHeight="1" x14ac:dyDescent="0.25">
      <c r="A47" s="35" t="s">
        <v>184</v>
      </c>
      <c r="B47" s="36">
        <v>46009</v>
      </c>
      <c r="C47" s="39" t="s">
        <v>185</v>
      </c>
      <c r="D47" s="36" t="s">
        <v>186</v>
      </c>
      <c r="E47" s="41">
        <v>80004</v>
      </c>
      <c r="F47" s="38">
        <v>46021</v>
      </c>
      <c r="G47" s="45">
        <v>80004</v>
      </c>
      <c r="H47" s="34">
        <f t="shared" si="1"/>
        <v>0</v>
      </c>
      <c r="I47" s="24"/>
    </row>
    <row r="48" spans="1:9" s="22" customFormat="1" ht="15" customHeight="1" x14ac:dyDescent="0.25">
      <c r="A48" s="35" t="s">
        <v>100</v>
      </c>
      <c r="B48" s="36">
        <v>46007</v>
      </c>
      <c r="C48" s="55" t="s">
        <v>103</v>
      </c>
      <c r="D48" s="35" t="s">
        <v>176</v>
      </c>
      <c r="E48" s="40">
        <v>23482</v>
      </c>
      <c r="F48" s="38">
        <v>46022</v>
      </c>
      <c r="G48" s="40">
        <v>23482</v>
      </c>
      <c r="H48" s="34">
        <f t="shared" si="1"/>
        <v>0</v>
      </c>
    </row>
    <row r="49" spans="1:9" s="22" customFormat="1" ht="15" customHeight="1" x14ac:dyDescent="0.25">
      <c r="A49" s="35" t="s">
        <v>101</v>
      </c>
      <c r="B49" s="36" t="s">
        <v>188</v>
      </c>
      <c r="C49" s="55" t="s">
        <v>104</v>
      </c>
      <c r="D49" s="35" t="s">
        <v>189</v>
      </c>
      <c r="E49" s="40">
        <f>1415813.5+19650</f>
        <v>1435463.5</v>
      </c>
      <c r="F49" s="38">
        <v>46022</v>
      </c>
      <c r="G49" s="40">
        <f>19650+1415813.5</f>
        <v>1435463.5</v>
      </c>
      <c r="H49" s="34">
        <f t="shared" si="1"/>
        <v>0</v>
      </c>
    </row>
    <row r="50" spans="1:9" s="22" customFormat="1" ht="15" customHeight="1" x14ac:dyDescent="0.25">
      <c r="A50" s="35" t="s">
        <v>177</v>
      </c>
      <c r="B50" s="36">
        <v>46008</v>
      </c>
      <c r="C50" s="39" t="s">
        <v>89</v>
      </c>
      <c r="D50" s="35" t="s">
        <v>178</v>
      </c>
      <c r="E50" s="40">
        <v>27102.240000000002</v>
      </c>
      <c r="F50" s="38">
        <v>46022</v>
      </c>
      <c r="G50" s="40">
        <v>27102.240000000002</v>
      </c>
      <c r="H50" s="34">
        <f t="shared" si="1"/>
        <v>0</v>
      </c>
    </row>
    <row r="51" spans="1:9" s="22" customFormat="1" ht="15" customHeight="1" x14ac:dyDescent="0.25">
      <c r="A51" s="35" t="s">
        <v>49</v>
      </c>
      <c r="B51" s="36">
        <v>45959</v>
      </c>
      <c r="C51" s="35" t="s">
        <v>79</v>
      </c>
      <c r="D51" s="35" t="s">
        <v>97</v>
      </c>
      <c r="E51" s="44">
        <v>890604.66</v>
      </c>
      <c r="F51" s="38">
        <v>46022</v>
      </c>
      <c r="G51" s="45">
        <v>0</v>
      </c>
      <c r="H51" s="34">
        <f t="shared" si="1"/>
        <v>890604.66</v>
      </c>
    </row>
    <row r="52" spans="1:9" s="22" customFormat="1" ht="15" customHeight="1" x14ac:dyDescent="0.25">
      <c r="A52" s="35" t="s">
        <v>105</v>
      </c>
      <c r="B52" s="36">
        <v>46009</v>
      </c>
      <c r="C52" s="35" t="s">
        <v>106</v>
      </c>
      <c r="D52" s="35" t="s">
        <v>182</v>
      </c>
      <c r="E52" s="40">
        <f>100337.49+152560.96+148906.91</f>
        <v>401805.36</v>
      </c>
      <c r="F52" s="38">
        <v>46021</v>
      </c>
      <c r="G52" s="57">
        <v>100337.49</v>
      </c>
      <c r="H52" s="34">
        <f t="shared" si="1"/>
        <v>301467.87</v>
      </c>
      <c r="I52" s="24"/>
    </row>
    <row r="53" spans="1:9" s="22" customFormat="1" ht="15" customHeight="1" x14ac:dyDescent="0.25">
      <c r="A53" s="35" t="s">
        <v>172</v>
      </c>
      <c r="B53" s="36">
        <v>46007</v>
      </c>
      <c r="C53" s="35" t="s">
        <v>200</v>
      </c>
      <c r="D53" s="35" t="s">
        <v>173</v>
      </c>
      <c r="E53" s="40">
        <v>20040.8</v>
      </c>
      <c r="F53" s="38">
        <v>46020</v>
      </c>
      <c r="G53" s="57">
        <v>20040.8</v>
      </c>
      <c r="H53" s="34">
        <f t="shared" si="1"/>
        <v>0</v>
      </c>
      <c r="I53" s="24"/>
    </row>
    <row r="54" spans="1:9" s="22" customFormat="1" ht="15" customHeight="1" x14ac:dyDescent="0.25">
      <c r="A54" s="35" t="s">
        <v>35</v>
      </c>
      <c r="B54" s="36">
        <v>45992</v>
      </c>
      <c r="C54" s="35" t="s">
        <v>36</v>
      </c>
      <c r="D54" s="35" t="s">
        <v>63</v>
      </c>
      <c r="E54" s="40">
        <f>83369+235</f>
        <v>83604</v>
      </c>
      <c r="F54" s="38">
        <v>46022</v>
      </c>
      <c r="G54" s="57">
        <v>5546</v>
      </c>
      <c r="H54" s="34">
        <f t="shared" si="1"/>
        <v>78058</v>
      </c>
      <c r="I54" s="24"/>
    </row>
    <row r="55" spans="1:9" s="22" customFormat="1" ht="15" customHeight="1" x14ac:dyDescent="0.25">
      <c r="A55" s="35" t="s">
        <v>194</v>
      </c>
      <c r="B55" s="36">
        <v>46010</v>
      </c>
      <c r="C55" s="35" t="s">
        <v>211</v>
      </c>
      <c r="D55" s="35" t="s">
        <v>206</v>
      </c>
      <c r="E55" s="44">
        <v>28059.29</v>
      </c>
      <c r="F55" s="38">
        <v>46022</v>
      </c>
      <c r="G55" s="45">
        <v>0</v>
      </c>
      <c r="H55" s="34">
        <f t="shared" si="1"/>
        <v>28059.29</v>
      </c>
    </row>
    <row r="56" spans="1:9" s="22" customFormat="1" ht="15" customHeight="1" x14ac:dyDescent="0.25">
      <c r="A56" s="35" t="s">
        <v>174</v>
      </c>
      <c r="B56" s="36">
        <v>46017</v>
      </c>
      <c r="C56" s="35" t="s">
        <v>200</v>
      </c>
      <c r="D56" s="35" t="s">
        <v>175</v>
      </c>
      <c r="E56" s="44">
        <v>35341</v>
      </c>
      <c r="F56" s="38">
        <v>46020</v>
      </c>
      <c r="G56" s="45">
        <v>35341</v>
      </c>
      <c r="H56" s="34">
        <f t="shared" si="1"/>
        <v>0</v>
      </c>
    </row>
    <row r="57" spans="1:9" s="22" customFormat="1" ht="15" customHeight="1" x14ac:dyDescent="0.25">
      <c r="A57" s="35" t="s">
        <v>195</v>
      </c>
      <c r="B57" s="36">
        <v>46013</v>
      </c>
      <c r="C57" s="35" t="s">
        <v>212</v>
      </c>
      <c r="D57" s="35" t="s">
        <v>207</v>
      </c>
      <c r="E57" s="44">
        <v>61020</v>
      </c>
      <c r="F57" s="38">
        <v>46022</v>
      </c>
      <c r="G57" s="45">
        <v>0</v>
      </c>
      <c r="H57" s="34">
        <f t="shared" si="1"/>
        <v>61020</v>
      </c>
    </row>
    <row r="58" spans="1:9" s="22" customFormat="1" ht="15" customHeight="1" x14ac:dyDescent="0.25">
      <c r="A58" s="35" t="s">
        <v>115</v>
      </c>
      <c r="B58" s="36">
        <v>45991</v>
      </c>
      <c r="C58" s="42" t="s">
        <v>133</v>
      </c>
      <c r="D58" s="35" t="s">
        <v>125</v>
      </c>
      <c r="E58" s="40">
        <v>136000.12</v>
      </c>
      <c r="F58" s="38">
        <v>46022</v>
      </c>
      <c r="G58" s="41">
        <v>136000.12</v>
      </c>
      <c r="H58" s="34">
        <f t="shared" si="1"/>
        <v>0</v>
      </c>
      <c r="I58" s="24"/>
    </row>
    <row r="59" spans="1:9" s="22" customFormat="1" ht="15" customHeight="1" x14ac:dyDescent="0.25">
      <c r="A59" s="35" t="s">
        <v>121</v>
      </c>
      <c r="B59" s="36">
        <v>45960</v>
      </c>
      <c r="C59" s="35" t="s">
        <v>80</v>
      </c>
      <c r="D59" s="35" t="s">
        <v>109</v>
      </c>
      <c r="E59" s="44">
        <v>318269.40999999997</v>
      </c>
      <c r="F59" s="38">
        <v>46022</v>
      </c>
      <c r="G59" s="45">
        <v>0</v>
      </c>
      <c r="H59" s="34">
        <f t="shared" si="1"/>
        <v>318269.40999999997</v>
      </c>
      <c r="I59" s="24"/>
    </row>
    <row r="60" spans="1:9" s="22" customFormat="1" ht="15" customHeight="1" x14ac:dyDescent="0.25">
      <c r="A60" s="35" t="s">
        <v>196</v>
      </c>
      <c r="B60" s="36">
        <v>46007</v>
      </c>
      <c r="C60" s="35" t="s">
        <v>213</v>
      </c>
      <c r="D60" s="35" t="s">
        <v>208</v>
      </c>
      <c r="E60" s="44">
        <v>3480000</v>
      </c>
      <c r="F60" s="38">
        <v>46022</v>
      </c>
      <c r="G60" s="45">
        <v>0</v>
      </c>
      <c r="H60" s="34">
        <f t="shared" si="1"/>
        <v>3480000</v>
      </c>
      <c r="I60" s="24"/>
    </row>
    <row r="61" spans="1:9" s="22" customFormat="1" ht="15" customHeight="1" x14ac:dyDescent="0.25">
      <c r="A61" s="35" t="s">
        <v>191</v>
      </c>
      <c r="B61" s="36" t="s">
        <v>164</v>
      </c>
      <c r="C61" s="55" t="s">
        <v>201</v>
      </c>
      <c r="D61" s="35" t="s">
        <v>165</v>
      </c>
      <c r="E61" s="40">
        <f>15602+494302</f>
        <v>509904</v>
      </c>
      <c r="F61" s="38">
        <v>46008</v>
      </c>
      <c r="G61" s="45">
        <v>494302</v>
      </c>
      <c r="H61" s="34">
        <f t="shared" si="1"/>
        <v>15602</v>
      </c>
    </row>
    <row r="62" spans="1:9" s="22" customFormat="1" ht="15" customHeight="1" x14ac:dyDescent="0.25">
      <c r="A62" s="35" t="s">
        <v>85</v>
      </c>
      <c r="B62" s="36" t="s">
        <v>144</v>
      </c>
      <c r="C62" s="55" t="s">
        <v>88</v>
      </c>
      <c r="D62" s="35" t="s">
        <v>145</v>
      </c>
      <c r="E62" s="40">
        <f>130368.24+88932.79</f>
        <v>219301.03</v>
      </c>
      <c r="F62" s="38">
        <v>46022</v>
      </c>
      <c r="G62" s="45">
        <f>130368.24+88932.79</f>
        <v>219301.03</v>
      </c>
      <c r="H62" s="34">
        <f t="shared" si="1"/>
        <v>0</v>
      </c>
      <c r="I62" s="24"/>
    </row>
    <row r="63" spans="1:9" s="22" customFormat="1" ht="15" customHeight="1" x14ac:dyDescent="0.25">
      <c r="A63" s="35" t="s">
        <v>26</v>
      </c>
      <c r="B63" s="36">
        <v>45992</v>
      </c>
      <c r="C63" s="55" t="s">
        <v>47</v>
      </c>
      <c r="D63" s="35" t="s">
        <v>148</v>
      </c>
      <c r="E63" s="40">
        <v>11762</v>
      </c>
      <c r="F63" s="38">
        <v>46022</v>
      </c>
      <c r="G63" s="45">
        <v>11762</v>
      </c>
      <c r="H63" s="34">
        <f t="shared" si="1"/>
        <v>0</v>
      </c>
    </row>
    <row r="64" spans="1:9" s="22" customFormat="1" ht="15" customHeight="1" x14ac:dyDescent="0.25">
      <c r="A64" s="35" t="s">
        <v>28</v>
      </c>
      <c r="B64" s="36">
        <v>45992</v>
      </c>
      <c r="C64" s="55" t="s">
        <v>64</v>
      </c>
      <c r="D64" s="35" t="s">
        <v>108</v>
      </c>
      <c r="E64" s="40">
        <v>58410</v>
      </c>
      <c r="F64" s="38">
        <v>46022</v>
      </c>
      <c r="G64" s="40">
        <v>6490</v>
      </c>
      <c r="H64" s="34">
        <f t="shared" si="1"/>
        <v>51920</v>
      </c>
    </row>
    <row r="65" spans="1:9" s="22" customFormat="1" ht="15" customHeight="1" x14ac:dyDescent="0.25">
      <c r="A65" s="35" t="s">
        <v>119</v>
      </c>
      <c r="B65" s="36">
        <v>45988</v>
      </c>
      <c r="C65" s="55" t="s">
        <v>134</v>
      </c>
      <c r="D65" s="35" t="s">
        <v>135</v>
      </c>
      <c r="E65" s="40">
        <v>126522</v>
      </c>
      <c r="F65" s="38">
        <v>46007</v>
      </c>
      <c r="G65" s="40">
        <v>126522</v>
      </c>
      <c r="H65" s="34">
        <f t="shared" si="1"/>
        <v>0</v>
      </c>
    </row>
    <row r="66" spans="1:9" s="22" customFormat="1" ht="15" customHeight="1" x14ac:dyDescent="0.25">
      <c r="A66" s="35" t="s">
        <v>116</v>
      </c>
      <c r="B66" s="36">
        <v>45992</v>
      </c>
      <c r="C66" s="55" t="s">
        <v>136</v>
      </c>
      <c r="D66" s="35" t="s">
        <v>126</v>
      </c>
      <c r="E66" s="40">
        <v>152000</v>
      </c>
      <c r="F66" s="38">
        <v>46022</v>
      </c>
      <c r="G66" s="40">
        <v>150449.96</v>
      </c>
      <c r="H66" s="34">
        <f t="shared" si="1"/>
        <v>1550.0400000000081</v>
      </c>
    </row>
    <row r="67" spans="1:9" s="22" customFormat="1" ht="15" customHeight="1" x14ac:dyDescent="0.25">
      <c r="A67" s="35" t="s">
        <v>68</v>
      </c>
      <c r="B67" s="36">
        <v>45992</v>
      </c>
      <c r="C67" s="55" t="s">
        <v>72</v>
      </c>
      <c r="D67" s="35" t="s">
        <v>81</v>
      </c>
      <c r="E67" s="40">
        <v>286751.86</v>
      </c>
      <c r="F67" s="38">
        <v>46020</v>
      </c>
      <c r="G67" s="45">
        <v>25311</v>
      </c>
      <c r="H67" s="34">
        <f t="shared" si="1"/>
        <v>261440.86</v>
      </c>
    </row>
    <row r="68" spans="1:9" s="22" customFormat="1" ht="15" customHeight="1" x14ac:dyDescent="0.25">
      <c r="A68" s="35" t="s">
        <v>156</v>
      </c>
      <c r="B68" s="36">
        <v>45992</v>
      </c>
      <c r="C68" s="55" t="s">
        <v>202</v>
      </c>
      <c r="D68" s="35" t="s">
        <v>157</v>
      </c>
      <c r="E68" s="40">
        <v>59000</v>
      </c>
      <c r="F68" s="38">
        <v>46006</v>
      </c>
      <c r="G68" s="45">
        <v>59000</v>
      </c>
      <c r="H68" s="34">
        <f t="shared" si="1"/>
        <v>0</v>
      </c>
    </row>
    <row r="69" spans="1:9" s="22" customFormat="1" ht="15" customHeight="1" x14ac:dyDescent="0.25">
      <c r="A69" s="35" t="s">
        <v>82</v>
      </c>
      <c r="B69" s="36">
        <v>45992</v>
      </c>
      <c r="C69" s="55" t="s">
        <v>83</v>
      </c>
      <c r="D69" s="35" t="s">
        <v>92</v>
      </c>
      <c r="E69" s="40">
        <f>687957.39+10493.94</f>
        <v>698451.33</v>
      </c>
      <c r="F69" s="38">
        <v>46022</v>
      </c>
      <c r="G69" s="45">
        <f>75774.68+27349.25+68758.64+75774.68</f>
        <v>247657.25</v>
      </c>
      <c r="H69" s="34">
        <f t="shared" si="1"/>
        <v>450794.07999999996</v>
      </c>
    </row>
    <row r="70" spans="1:9" s="22" customFormat="1" ht="15" customHeight="1" x14ac:dyDescent="0.25">
      <c r="A70" s="35" t="s">
        <v>45</v>
      </c>
      <c r="B70" s="36">
        <v>45962</v>
      </c>
      <c r="C70" s="55" t="s">
        <v>46</v>
      </c>
      <c r="D70" s="35" t="s">
        <v>93</v>
      </c>
      <c r="E70" s="40">
        <v>5053.93</v>
      </c>
      <c r="F70" s="38">
        <v>46022</v>
      </c>
      <c r="G70" s="40">
        <v>0</v>
      </c>
      <c r="H70" s="34">
        <f t="shared" si="1"/>
        <v>5053.93</v>
      </c>
    </row>
    <row r="71" spans="1:9" s="22" customFormat="1" ht="15" customHeight="1" x14ac:dyDescent="0.25">
      <c r="A71" s="35" t="s">
        <v>197</v>
      </c>
      <c r="B71" s="36">
        <v>46010</v>
      </c>
      <c r="C71" s="55" t="s">
        <v>89</v>
      </c>
      <c r="D71" s="35" t="s">
        <v>209</v>
      </c>
      <c r="E71" s="40">
        <v>3419.64</v>
      </c>
      <c r="F71" s="38">
        <v>46022</v>
      </c>
      <c r="G71" s="40">
        <v>0</v>
      </c>
      <c r="H71" s="34">
        <f t="shared" si="1"/>
        <v>3419.64</v>
      </c>
    </row>
    <row r="72" spans="1:9" s="22" customFormat="1" ht="15" customHeight="1" x14ac:dyDescent="0.25">
      <c r="A72" s="35" t="s">
        <v>20</v>
      </c>
      <c r="B72" s="36">
        <v>45992</v>
      </c>
      <c r="C72" s="42" t="s">
        <v>98</v>
      </c>
      <c r="D72" s="35" t="s">
        <v>214</v>
      </c>
      <c r="E72" s="44">
        <v>866859.3</v>
      </c>
      <c r="F72" s="38">
        <v>46022</v>
      </c>
      <c r="G72" s="45">
        <f>8968.19+95338.78</f>
        <v>104306.97</v>
      </c>
      <c r="H72" s="34">
        <f t="shared" si="1"/>
        <v>762552.33000000007</v>
      </c>
      <c r="I72" s="24"/>
    </row>
    <row r="73" spans="1:9" s="22" customFormat="1" ht="15" customHeight="1" x14ac:dyDescent="0.25">
      <c r="A73" s="35" t="s">
        <v>21</v>
      </c>
      <c r="B73" s="36" t="s">
        <v>146</v>
      </c>
      <c r="C73" s="42" t="s">
        <v>22</v>
      </c>
      <c r="D73" s="35" t="s">
        <v>147</v>
      </c>
      <c r="E73" s="40">
        <f>90363.69+90363.69+90363.67</f>
        <v>271091.05</v>
      </c>
      <c r="F73" s="38">
        <v>46022</v>
      </c>
      <c r="G73" s="41">
        <f>90363.69+90363.69</f>
        <v>180727.38</v>
      </c>
      <c r="H73" s="34">
        <f t="shared" si="1"/>
        <v>90363.669999999984</v>
      </c>
      <c r="I73" s="24"/>
    </row>
    <row r="74" spans="1:9" s="22" customFormat="1" ht="15" customHeight="1" x14ac:dyDescent="0.25">
      <c r="A74" s="35" t="s">
        <v>118</v>
      </c>
      <c r="B74" s="36">
        <v>45975</v>
      </c>
      <c r="C74" s="42" t="s">
        <v>137</v>
      </c>
      <c r="D74" s="35" t="s">
        <v>127</v>
      </c>
      <c r="E74" s="44">
        <f>891118+13143.32</f>
        <v>904261.32</v>
      </c>
      <c r="F74" s="38">
        <v>46022</v>
      </c>
      <c r="G74" s="45">
        <v>310182.64</v>
      </c>
      <c r="H74" s="34">
        <f t="shared" si="1"/>
        <v>594078.67999999993</v>
      </c>
      <c r="I74" s="24"/>
    </row>
    <row r="75" spans="1:9" s="22" customFormat="1" ht="22.9" customHeight="1" x14ac:dyDescent="0.25">
      <c r="A75" s="29" t="s">
        <v>23</v>
      </c>
      <c r="B75" s="29"/>
      <c r="C75" s="29"/>
      <c r="D75" s="29"/>
      <c r="E75" s="30">
        <f>SUM(E9:E74)</f>
        <v>38417182.640000001</v>
      </c>
      <c r="F75" s="30"/>
      <c r="G75" s="30">
        <f>SUM(G9:G74)</f>
        <v>15709847.950000003</v>
      </c>
      <c r="H75" s="30">
        <f>SUM(H9:H74)</f>
        <v>22365639.839999996</v>
      </c>
    </row>
    <row r="76" spans="1:9" x14ac:dyDescent="0.25">
      <c r="D76" s="9"/>
      <c r="F76" s="5"/>
      <c r="G76" s="5"/>
      <c r="H76" s="10"/>
      <c r="I76" s="10"/>
    </row>
    <row r="77" spans="1:9" s="5" customFormat="1" x14ac:dyDescent="0.25">
      <c r="A77" s="1"/>
      <c r="B77" s="1"/>
      <c r="C77" s="1"/>
      <c r="D77" s="9"/>
    </row>
    <row r="78" spans="1:9" s="5" customFormat="1" x14ac:dyDescent="0.25">
      <c r="A78" s="1"/>
      <c r="B78" s="1"/>
      <c r="C78" s="1"/>
      <c r="D78" s="1"/>
      <c r="F78" s="3"/>
      <c r="G78" s="10"/>
      <c r="I78" s="4"/>
    </row>
    <row r="79" spans="1:9" s="5" customFormat="1" x14ac:dyDescent="0.25">
      <c r="A79" s="1"/>
      <c r="B79" s="1"/>
      <c r="C79" s="1"/>
      <c r="D79" s="1"/>
      <c r="F79" s="33"/>
      <c r="G79" s="10"/>
      <c r="I79" s="31"/>
    </row>
    <row r="80" spans="1:9" s="5" customFormat="1" x14ac:dyDescent="0.25">
      <c r="A80" s="1"/>
      <c r="B80" s="1"/>
      <c r="C80" s="11"/>
      <c r="D80" s="1"/>
      <c r="F80" s="3"/>
      <c r="G80" s="10"/>
      <c r="H80" s="10"/>
      <c r="I80" s="4"/>
    </row>
    <row r="81" spans="1:9" s="5" customFormat="1" x14ac:dyDescent="0.25">
      <c r="A81" s="1"/>
      <c r="B81" s="1"/>
      <c r="C81" s="9"/>
      <c r="D81" s="1"/>
      <c r="F81" s="3"/>
      <c r="G81" s="10"/>
      <c r="I81" s="4"/>
    </row>
    <row r="82" spans="1:9" x14ac:dyDescent="0.25">
      <c r="G82" s="10"/>
    </row>
    <row r="86" spans="1:9" x14ac:dyDescent="0.25">
      <c r="D86" s="9"/>
    </row>
  </sheetData>
  <autoFilter ref="A8:H75" xr:uid="{84D114D7-CF82-4D71-B48C-790C71BCF845}"/>
  <sortState xmlns:xlrd2="http://schemas.microsoft.com/office/spreadsheetml/2017/richdata2" ref="A9:H74">
    <sortCondition ref="A9:A74"/>
  </sortState>
  <mergeCells count="4">
    <mergeCell ref="A3:H3"/>
    <mergeCell ref="A4:H4"/>
    <mergeCell ref="A5:H5"/>
    <mergeCell ref="A7:H7"/>
  </mergeCells>
  <printOptions horizontalCentered="1"/>
  <pageMargins left="0.70866141732283472" right="0.39370078740157483" top="0.31496062992125984" bottom="0.47244094488188981" header="0.15748031496062992" footer="0.23622047244094491"/>
  <pageSetup scale="45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bf3335f-e4f0-4829-9abc-95a146d64f3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DICIEMBRE</vt:lpstr>
      <vt:lpstr>Chart1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2026-01-19T14:38:54Z</cp:lastPrinted>
  <dcterms:created xsi:type="dcterms:W3CDTF">2023-02-06T15:07:28Z</dcterms:created>
  <dcterms:modified xsi:type="dcterms:W3CDTF">2026-01-19T14:43:43Z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