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30276E9-6346-4248-B47D-E70D4A4B7080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JULIO" sheetId="2" r:id="rId1"/>
  </sheets>
  <definedNames>
    <definedName name="_xlnm._FilterDatabase" localSheetId="0" hidden="1">JULIO!$A$9:$H$64</definedName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H65" i="2"/>
  <c r="H32" i="2"/>
  <c r="E13" i="2"/>
  <c r="H51" i="2" l="1"/>
  <c r="H13" i="2"/>
  <c r="H49" i="2"/>
  <c r="H60" i="2"/>
  <c r="H56" i="2"/>
  <c r="H50" i="2"/>
  <c r="H22" i="2"/>
  <c r="H17" i="2"/>
  <c r="H14" i="2"/>
  <c r="H42" i="2"/>
  <c r="H43" i="2"/>
  <c r="H41" i="2"/>
  <c r="H45" i="2"/>
  <c r="H46" i="2"/>
  <c r="H40" i="2"/>
  <c r="H35" i="2"/>
  <c r="H36" i="2"/>
  <c r="H37" i="2"/>
  <c r="H34" i="2"/>
  <c r="H15" i="2"/>
  <c r="H10" i="2"/>
  <c r="H59" i="2"/>
  <c r="E33" i="2"/>
  <c r="G33" i="2"/>
  <c r="E24" i="2"/>
  <c r="H24" i="2" s="1"/>
  <c r="E23" i="2"/>
  <c r="E11" i="2"/>
  <c r="H11" i="2" s="1"/>
  <c r="E25" i="2"/>
  <c r="G47" i="2"/>
  <c r="E47" i="2"/>
  <c r="E64" i="2"/>
  <c r="G31" i="2"/>
  <c r="H63" i="2"/>
  <c r="H54" i="2"/>
  <c r="E52" i="2"/>
  <c r="E44" i="2"/>
  <c r="H44" i="2" s="1"/>
  <c r="G38" i="2"/>
  <c r="H38" i="2" s="1"/>
  <c r="H48" i="2"/>
  <c r="G66" i="2" l="1"/>
  <c r="H47" i="2"/>
  <c r="H64" i="2"/>
  <c r="H61" i="2"/>
  <c r="H62" i="2"/>
  <c r="H58" i="2"/>
  <c r="H57" i="2"/>
  <c r="H55" i="2"/>
  <c r="H53" i="2"/>
  <c r="H52" i="2"/>
  <c r="H39" i="2"/>
  <c r="H33" i="2"/>
  <c r="H31" i="2"/>
  <c r="H30" i="2"/>
  <c r="H29" i="2"/>
  <c r="H28" i="2"/>
  <c r="H27" i="2"/>
  <c r="H26" i="2"/>
  <c r="H25" i="2"/>
  <c r="H21" i="2"/>
  <c r="E20" i="2"/>
  <c r="H20" i="2" s="1"/>
  <c r="H18" i="2"/>
  <c r="H16" i="2"/>
  <c r="E12" i="2"/>
  <c r="H12" i="2" s="1"/>
  <c r="E66" i="2" l="1"/>
  <c r="H19" i="2"/>
  <c r="H66" i="2" l="1"/>
</calcChain>
</file>

<file path=xl/sharedStrings.xml><?xml version="1.0" encoding="utf-8"?>
<sst xmlns="http://schemas.openxmlformats.org/spreadsheetml/2006/main" count="258" uniqueCount="215">
  <si>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</si>
  <si>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</si>
  <si>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</si>
  <si>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</si>
  <si>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</si>
  <si>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</si>
  <si>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</si>
  <si>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</si>
  <si>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</si>
  <si>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</si>
  <si>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</si>
  <si>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</si>
  <si>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</si>
  <si>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</si>
  <si>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</si>
  <si>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</si>
  <si>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</si>
  <si>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</si>
  <si>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</si>
  <si>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</si>
  <si>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</si>
  <si>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</si>
  <si>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</si>
  <si>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</si>
  <si>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</si>
  <si>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</si>
  <si>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</si>
  <si>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</si>
  <si>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</si>
  <si>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</si>
  <si>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</si>
  <si>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</si>
  <si>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</si>
  <si>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</si>
  <si>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</si>
  <si>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</si>
  <si>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</si>
  <si>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</si>
  <si>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</si>
  <si>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</si>
  <si>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</si>
  <si>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</si>
  <si>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</si>
  <si>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</si>
  <si>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</si>
  <si>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</si>
  <si>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</si>
  <si>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</si>
  <si>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</si>
  <si>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</si>
  <si>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</si>
  <si>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</si>
  <si>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</si>
  <si>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</si>
  <si>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</si>
  <si>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01/05/23</t>
  </si>
  <si>
    <t>CERT741508/22</t>
  </si>
  <si>
    <t>CONSTRUCTORA DOMINICO PERUANA</t>
  </si>
  <si>
    <t>Remodelación baños 4to piso.</t>
  </si>
  <si>
    <t>Servicios de Agua.</t>
  </si>
  <si>
    <t>Servicios de electricidad.</t>
  </si>
  <si>
    <t>28/06/23</t>
  </si>
  <si>
    <t>20/06/23</t>
  </si>
  <si>
    <t xml:space="preserve">AYUNTAMIENTO DEL DISTRITO NACIONAL </t>
  </si>
  <si>
    <t>30/06/23</t>
  </si>
  <si>
    <t>P/Servicios de recogida de basura.</t>
  </si>
  <si>
    <t>16/06/23</t>
  </si>
  <si>
    <t>SEGUROS UNIVERSAL</t>
  </si>
  <si>
    <t>Seguro medico opcional empleados.</t>
  </si>
  <si>
    <t>15/06/23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</si>
  <si>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</si>
  <si>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</si>
  <si>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</si>
  <si>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</si>
  <si>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</si>
  <si>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</si>
  <si>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</si>
  <si>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</si>
  <si>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</si>
  <si>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</si>
  <si>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</si>
  <si>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>CENTRO CUESTA NACIONAL, C POR A.</t>
  </si>
  <si>
    <t>B1500147549/161767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</si>
  <si>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</si>
  <si>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</si>
  <si>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</si>
  <si>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</si>
  <si>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</si>
  <si>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</si>
  <si>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</si>
  <si>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</si>
  <si>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</si>
  <si>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</si>
  <si>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</si>
  <si>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</si>
  <si>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</si>
  <si>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</si>
  <si>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</si>
  <si>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</si>
  <si>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</si>
  <si>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</si>
  <si>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</si>
  <si>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</si>
  <si>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</si>
  <si>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</si>
  <si>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</si>
  <si>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</si>
  <si>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</si>
  <si>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</si>
  <si>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</si>
  <si>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</si>
  <si>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</si>
  <si>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</si>
  <si>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</si>
  <si>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</si>
  <si>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</si>
  <si>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</si>
  <si>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</si>
  <si>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</si>
  <si>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</si>
  <si>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</si>
  <si>
    <t>CORRESPONDIENTE AL 31 DE JULIO 2023</t>
  </si>
  <si>
    <t>31/07/23</t>
  </si>
  <si>
    <t>14/07/23</t>
  </si>
  <si>
    <t>22/06-27/06/23</t>
  </si>
  <si>
    <t>CONT4303/23-B1500001809/1811</t>
  </si>
  <si>
    <t xml:space="preserve">TRES TINTAS, PAPELERIA </t>
  </si>
  <si>
    <t>13/07/23</t>
  </si>
  <si>
    <t>P/Compra de articulos promcionales de la institucion.</t>
  </si>
  <si>
    <t>B1500000896</t>
  </si>
  <si>
    <t>Combustible Julio.</t>
  </si>
  <si>
    <t>Flota julio 2023</t>
  </si>
  <si>
    <t>19/07/23</t>
  </si>
  <si>
    <t>B1500128342/128507</t>
  </si>
  <si>
    <t>B1500278249</t>
  </si>
  <si>
    <t>OCCIFITUR DOMINICANA S A</t>
  </si>
  <si>
    <t>Contratacion de alquiler de salon de eventos Forum.</t>
  </si>
  <si>
    <t>B1500001690</t>
  </si>
  <si>
    <t>22/07/23</t>
  </si>
  <si>
    <t>B1500010443/10456</t>
  </si>
  <si>
    <t>E4500000013792/14142</t>
  </si>
  <si>
    <t>20/07/23</t>
  </si>
  <si>
    <t>04/05-24/05/23</t>
  </si>
  <si>
    <t>B1500041802/42111</t>
  </si>
  <si>
    <t>SETI &amp; SIDIF DOMINICANA SRL</t>
  </si>
  <si>
    <t>Pago avance actualizacion software mesa de servicios.</t>
  </si>
  <si>
    <t>B1500000099</t>
  </si>
  <si>
    <t>VIDAL PROMOCIONALES RD</t>
  </si>
  <si>
    <t>P/Adquisicion articulos promocionales para la institucion.</t>
  </si>
  <si>
    <t>B1500000103</t>
  </si>
  <si>
    <t>25/07/23</t>
  </si>
  <si>
    <t>15/07/23</t>
  </si>
  <si>
    <t>CON2268/23-b1500004897</t>
  </si>
  <si>
    <t>22/06/23</t>
  </si>
  <si>
    <t>CONT.2790*75%-B1500000387</t>
  </si>
  <si>
    <t>B1500043339</t>
  </si>
  <si>
    <t>B1500122811-122828</t>
  </si>
  <si>
    <t>26/06-28/07/23</t>
  </si>
  <si>
    <t>B1500011172-11328</t>
  </si>
  <si>
    <t>B1500000053/54</t>
  </si>
  <si>
    <t>27/06-28/07/23</t>
  </si>
  <si>
    <t>13/06-15/06/23</t>
  </si>
  <si>
    <t>01/06-01/07/23</t>
  </si>
  <si>
    <t>B1500028061/28394</t>
  </si>
  <si>
    <t>27/07/23</t>
  </si>
  <si>
    <t>01/06-29/06/23</t>
  </si>
  <si>
    <t>B1500000003</t>
  </si>
  <si>
    <t>18/10/22</t>
  </si>
  <si>
    <t>FACTURA 319</t>
  </si>
  <si>
    <t>05/07-31/07/23</t>
  </si>
  <si>
    <t>B1500051917/52351</t>
  </si>
  <si>
    <t>21/07/23</t>
  </si>
  <si>
    <t xml:space="preserve">ASOCIACION DE SOFTBOL AFICIONADOS </t>
  </si>
  <si>
    <t>BATISSA</t>
  </si>
  <si>
    <t>CENTRO COPIADORA NACO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</si>
  <si>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</si>
  <si>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</si>
  <si>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</si>
  <si>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</si>
  <si>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</si>
  <si>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</si>
  <si>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16/05-07/06/23</t>
  </si>
  <si>
    <t>CON5341/23/B1500011331/11564</t>
  </si>
  <si>
    <t>CONT1524/23</t>
  </si>
  <si>
    <t>CONT4402/2023</t>
  </si>
  <si>
    <t>Alquiler salon de eventos DR-Forum.</t>
  </si>
  <si>
    <t>CONT1528/23</t>
  </si>
  <si>
    <t>28/07/23</t>
  </si>
  <si>
    <t>B1500003414</t>
  </si>
  <si>
    <t>B1500000066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</si>
  <si>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</si>
  <si>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</si>
  <si>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</si>
  <si>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</si>
  <si>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</si>
  <si>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</si>
  <si>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</si>
  <si>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</si>
  <si>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</si>
  <si>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</si>
  <si>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</si>
  <si>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</si>
  <si>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</si>
  <si>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</si>
  <si>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</si>
  <si>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</si>
  <si>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</si>
  <si>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</si>
  <si>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P/Inscripcion y participacion colaboradores Torneo deportivo</t>
  </si>
  <si>
    <t>P/Dev.de recursos por concepto  formularios.</t>
  </si>
  <si>
    <t>P/Servicios de imp.y encuad. labor diaria del CNZFE.</t>
  </si>
  <si>
    <t xml:space="preserve">Compra materiales, suminsitros, alimentos y bebidas </t>
  </si>
  <si>
    <t>Vtas de Form.de Exp. Vuce-aduanas</t>
  </si>
  <si>
    <t>P/Contratacion serv. montaje de evento DR-Forum 2023.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</si>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</sst>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3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 wrapText="1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2" borderId="1" xfId="0" applyFont="1" applyFill="1" applyBorder="1"/>
    <xf numFmtId="49" fontId="4" fillId="0" borderId="0" xfId="0" applyNumberFormat="1" applyFont="1"/>
    <xf numFmtId="49" fontId="9" fillId="0" borderId="1" xfId="0" applyNumberFormat="1" applyFont="1" applyBorder="1"/>
    <xf numFmtId="49" fontId="8" fillId="2" borderId="1" xfId="0" applyNumberFormat="1" applyFont="1" applyFill="1" applyBorder="1" applyAlignment="1">
      <alignment horizontal="left"/>
    </xf>
    <xf numFmtId="49" fontId="9" fillId="0" borderId="1" xfId="0" applyNumberFormat="1" applyFont="1" applyBorder="1" applyAlignment="1">
      <alignment wrapText="1"/>
    </xf>
    <xf numFmtId="49" fontId="0" fillId="0" borderId="1" xfId="0" applyNumberFormat="1" applyBorder="1"/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25918</xdr:colOff>
      <xdr:row>1</xdr:row>
      <xdr:rowOff>20053</xdr:rowOff>
    </xdr:from>
    <xdr:to>
      <xdr:col>0</xdr:col>
      <xdr:colOff>3528138</xdr:colOff>
      <xdr:row>5</xdr:row>
      <xdr:rowOff>213827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8" y="185283"/>
          <a:ext cx="3502220" cy="95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8"/>
  <sheetViews>
    <sheetView tabSelected="1" zoomScale="98" zoomScaleNormal="98" workbookViewId="0">
      <pane ySplit="1" topLeftCell="A2" activePane="bottomLeft" state="frozen"/>
      <selection pane="bottomLeft" activeCell="H9" sqref="H9"/>
    </sheetView>
  </sheetViews>
  <sheetFormatPr baseColWidth="10" defaultColWidth="11.5703125" defaultRowHeight="12.75" x14ac:dyDescent="0.2"/>
  <cols>
    <col min="1" max="1" width="53.5703125" style="3" customWidth="1"/>
    <col min="2" max="2" width="17.85546875" style="12" customWidth="1"/>
    <col min="3" max="3" width="54.42578125" style="3" customWidth="1"/>
    <col min="4" max="4" width="32.42578125" style="12" customWidth="1"/>
    <col min="5" max="5" width="16.85546875" style="4" customWidth="1"/>
    <col min="6" max="6" width="14.140625" style="1" customWidth="1"/>
    <col min="7" max="7" width="14.8554687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3"/>
      <c r="C3" s="38"/>
      <c r="E3" s="2"/>
      <c r="F3" s="5"/>
      <c r="G3" s="5"/>
      <c r="H3" s="2"/>
    </row>
    <row r="4" spans="1:9" x14ac:dyDescent="0.2">
      <c r="C4" s="38"/>
      <c r="D4" s="14"/>
      <c r="H4" s="2"/>
    </row>
    <row r="5" spans="1:9" ht="21" x14ac:dyDescent="0.35">
      <c r="A5" s="47" t="s">
        <v>214</v>
      </c>
      <c r="B5" s="47"/>
      <c r="C5" s="47"/>
      <c r="D5" s="47"/>
      <c r="E5" s="47"/>
      <c r="F5" s="47"/>
      <c r="G5" s="47"/>
      <c r="H5" s="47"/>
    </row>
    <row r="6" spans="1:9" ht="21" x14ac:dyDescent="0.35">
      <c r="A6" s="47" t="s">
        <v>121</v>
      </c>
      <c r="B6" s="47"/>
      <c r="C6" s="47"/>
      <c r="D6" s="47"/>
      <c r="E6" s="47"/>
      <c r="F6" s="47"/>
      <c r="G6" s="47"/>
      <c r="H6" s="47"/>
    </row>
    <row r="7" spans="1:9" ht="21" x14ac:dyDescent="0.35">
      <c r="A7" s="47" t="s">
        <v>0</v>
      </c>
      <c r="B7" s="47"/>
      <c r="C7" s="47"/>
      <c r="D7" s="47"/>
      <c r="E7" s="47"/>
      <c r="F7" s="47"/>
      <c r="G7" s="47"/>
      <c r="H7" s="47"/>
    </row>
    <row r="8" spans="1:9" ht="21" x14ac:dyDescent="0.35">
      <c r="A8" s="48" t="s">
        <v>1</v>
      </c>
      <c r="B8" s="48"/>
      <c r="C8" s="48"/>
      <c r="D8" s="48"/>
      <c r="E8" s="48"/>
      <c r="F8" s="48"/>
      <c r="G8" s="48"/>
      <c r="H8" s="48"/>
    </row>
    <row r="9" spans="1:9" s="6" customFormat="1" ht="75" x14ac:dyDescent="0.25">
      <c r="A9" s="34" t="s">
        <v>2</v>
      </c>
      <c r="B9" s="40" t="s">
        <v>3</v>
      </c>
      <c r="C9" s="16" t="s">
        <v>4</v>
      </c>
      <c r="D9" s="17" t="s">
        <v>5</v>
      </c>
      <c r="E9" s="19" t="s">
        <v>6</v>
      </c>
      <c r="F9" s="18" t="s">
        <v>7</v>
      </c>
      <c r="G9" s="18" t="s">
        <v>8</v>
      </c>
      <c r="H9" s="49" t="s">
        <v>9</v>
      </c>
    </row>
    <row r="10" spans="1:9" customFormat="1" ht="15" x14ac:dyDescent="0.25">
      <c r="A10" s="35" t="s">
        <v>10</v>
      </c>
      <c r="B10" s="25" t="s">
        <v>142</v>
      </c>
      <c r="C10" s="41" t="s">
        <v>11</v>
      </c>
      <c r="D10" s="26" t="s">
        <v>143</v>
      </c>
      <c r="E10" s="21">
        <f>22633.75</f>
        <v>22633.75</v>
      </c>
      <c r="F10" s="27" t="s">
        <v>138</v>
      </c>
      <c r="G10" s="21">
        <v>5928</v>
      </c>
      <c r="H10" s="20">
        <f t="shared" ref="H10:H22" si="0">+E10-G10</f>
        <v>16705.75</v>
      </c>
      <c r="I10" s="7"/>
    </row>
    <row r="11" spans="1:9" customFormat="1" ht="17.45" customHeight="1" x14ac:dyDescent="0.25">
      <c r="A11" s="36" t="s">
        <v>12</v>
      </c>
      <c r="B11" s="29" t="s">
        <v>169</v>
      </c>
      <c r="C11" s="39" t="s">
        <v>13</v>
      </c>
      <c r="D11" s="30" t="s">
        <v>170</v>
      </c>
      <c r="E11" s="21">
        <f>118221.28+24368.75</f>
        <v>142590.03</v>
      </c>
      <c r="F11" s="27" t="s">
        <v>171</v>
      </c>
      <c r="G11" s="22">
        <v>118221.28</v>
      </c>
      <c r="H11" s="20">
        <f t="shared" si="0"/>
        <v>24368.75</v>
      </c>
      <c r="I11" s="7"/>
    </row>
    <row r="12" spans="1:9" customFormat="1" ht="15" x14ac:dyDescent="0.25">
      <c r="A12" s="36" t="s">
        <v>77</v>
      </c>
      <c r="B12" s="29" t="s">
        <v>78</v>
      </c>
      <c r="C12" s="39" t="s">
        <v>79</v>
      </c>
      <c r="D12" s="24" t="s">
        <v>80</v>
      </c>
      <c r="E12" s="20">
        <f>55413.16+24979.69+8326.52</f>
        <v>88719.37000000001</v>
      </c>
      <c r="F12" s="27">
        <v>45267</v>
      </c>
      <c r="G12" s="31">
        <v>88719.37</v>
      </c>
      <c r="H12" s="20">
        <f t="shared" si="0"/>
        <v>0</v>
      </c>
      <c r="I12" s="7"/>
    </row>
    <row r="13" spans="1:9" customFormat="1" ht="21.6" customHeight="1" x14ac:dyDescent="0.25">
      <c r="A13" s="36" t="s">
        <v>14</v>
      </c>
      <c r="B13" s="29">
        <v>44933</v>
      </c>
      <c r="C13" s="35" t="s">
        <v>209</v>
      </c>
      <c r="D13" s="32" t="s">
        <v>212</v>
      </c>
      <c r="E13" s="20">
        <f>1652029.17+796250</f>
        <v>2448279.17</v>
      </c>
      <c r="F13" s="27" t="s">
        <v>122</v>
      </c>
      <c r="G13" s="31">
        <v>0</v>
      </c>
      <c r="H13" s="20">
        <f t="shared" si="0"/>
        <v>2448279.17</v>
      </c>
      <c r="I13" s="7"/>
    </row>
    <row r="14" spans="1:9" customFormat="1" ht="15" x14ac:dyDescent="0.25">
      <c r="A14" s="36" t="s">
        <v>172</v>
      </c>
      <c r="B14" s="29">
        <v>45237</v>
      </c>
      <c r="C14" s="39" t="s">
        <v>208</v>
      </c>
      <c r="D14" s="24" t="s">
        <v>189</v>
      </c>
      <c r="E14" s="20">
        <v>30000</v>
      </c>
      <c r="F14" s="27" t="s">
        <v>122</v>
      </c>
      <c r="G14" s="31">
        <v>0</v>
      </c>
      <c r="H14" s="20">
        <f t="shared" si="0"/>
        <v>30000</v>
      </c>
      <c r="I14" s="7"/>
    </row>
    <row r="15" spans="1:9" customFormat="1" ht="15" x14ac:dyDescent="0.25">
      <c r="A15" s="36" t="s">
        <v>63</v>
      </c>
      <c r="B15" s="29">
        <v>44932</v>
      </c>
      <c r="C15" s="39" t="s">
        <v>65</v>
      </c>
      <c r="D15" s="24" t="s">
        <v>155</v>
      </c>
      <c r="E15" s="20">
        <v>714</v>
      </c>
      <c r="F15" s="27" t="s">
        <v>132</v>
      </c>
      <c r="G15" s="31">
        <v>714</v>
      </c>
      <c r="H15" s="20">
        <f t="shared" si="0"/>
        <v>0</v>
      </c>
      <c r="I15" s="7"/>
    </row>
    <row r="16" spans="1:9" customFormat="1" ht="15" x14ac:dyDescent="0.25">
      <c r="A16" s="36" t="s">
        <v>15</v>
      </c>
      <c r="B16" s="29">
        <v>44933</v>
      </c>
      <c r="C16" s="39" t="s">
        <v>130</v>
      </c>
      <c r="D16" s="28" t="s">
        <v>131</v>
      </c>
      <c r="E16" s="21">
        <v>600000</v>
      </c>
      <c r="F16" s="27" t="s">
        <v>132</v>
      </c>
      <c r="G16" s="22">
        <v>600000</v>
      </c>
      <c r="H16" s="20">
        <f t="shared" si="0"/>
        <v>0</v>
      </c>
      <c r="I16" s="7"/>
    </row>
    <row r="17" spans="1:9" customFormat="1" ht="15" x14ac:dyDescent="0.25">
      <c r="A17" s="36" t="s">
        <v>173</v>
      </c>
      <c r="B17" s="29" t="s">
        <v>150</v>
      </c>
      <c r="C17" s="39" t="s">
        <v>190</v>
      </c>
      <c r="D17" s="24" t="s">
        <v>191</v>
      </c>
      <c r="E17" s="20">
        <v>21300.5</v>
      </c>
      <c r="F17" s="27" t="s">
        <v>122</v>
      </c>
      <c r="G17" s="31">
        <v>0</v>
      </c>
      <c r="H17" s="20">
        <f t="shared" si="0"/>
        <v>21300.5</v>
      </c>
      <c r="I17" s="7"/>
    </row>
    <row r="18" spans="1:9" customFormat="1" ht="15" x14ac:dyDescent="0.25">
      <c r="A18" s="36" t="s">
        <v>16</v>
      </c>
      <c r="B18" s="29" t="s">
        <v>17</v>
      </c>
      <c r="C18" s="39" t="s">
        <v>18</v>
      </c>
      <c r="D18" s="28" t="s">
        <v>19</v>
      </c>
      <c r="E18" s="21">
        <v>33024.32</v>
      </c>
      <c r="F18" s="27" t="s">
        <v>122</v>
      </c>
      <c r="G18" s="22">
        <v>0</v>
      </c>
      <c r="H18" s="20">
        <f t="shared" si="0"/>
        <v>33024.32</v>
      </c>
      <c r="I18" s="7"/>
    </row>
    <row r="19" spans="1:9" customFormat="1" ht="15" x14ac:dyDescent="0.25">
      <c r="A19" s="36" t="s">
        <v>50</v>
      </c>
      <c r="B19" s="29">
        <v>44933</v>
      </c>
      <c r="C19" s="36" t="s">
        <v>33</v>
      </c>
      <c r="D19" s="28" t="s">
        <v>183</v>
      </c>
      <c r="E19" s="21">
        <v>634808.01</v>
      </c>
      <c r="F19" s="27" t="s">
        <v>122</v>
      </c>
      <c r="G19" s="22">
        <v>0</v>
      </c>
      <c r="H19" s="20">
        <f t="shared" si="0"/>
        <v>634808.01</v>
      </c>
      <c r="I19" s="7"/>
    </row>
    <row r="20" spans="1:9" customFormat="1" ht="15" x14ac:dyDescent="0.25">
      <c r="A20" s="36" t="s">
        <v>20</v>
      </c>
      <c r="B20" s="29">
        <v>44933</v>
      </c>
      <c r="C20" s="35" t="s">
        <v>59</v>
      </c>
      <c r="D20" s="28" t="s">
        <v>156</v>
      </c>
      <c r="E20" s="21">
        <f>660+675</f>
        <v>1335</v>
      </c>
      <c r="F20" s="27" t="s">
        <v>138</v>
      </c>
      <c r="G20" s="22">
        <v>660</v>
      </c>
      <c r="H20" s="20">
        <f t="shared" si="0"/>
        <v>675</v>
      </c>
      <c r="I20" s="7"/>
    </row>
    <row r="21" spans="1:9" customFormat="1" ht="17.25" customHeight="1" x14ac:dyDescent="0.25">
      <c r="A21" s="36" t="s">
        <v>21</v>
      </c>
      <c r="B21" s="29" t="s">
        <v>124</v>
      </c>
      <c r="C21" s="35" t="s">
        <v>22</v>
      </c>
      <c r="D21" s="28" t="s">
        <v>125</v>
      </c>
      <c r="E21" s="21">
        <v>289097.33</v>
      </c>
      <c r="F21" s="27" t="s">
        <v>123</v>
      </c>
      <c r="G21" s="22">
        <v>31703.95</v>
      </c>
      <c r="H21" s="20">
        <f t="shared" si="0"/>
        <v>257393.38</v>
      </c>
      <c r="I21" s="7"/>
    </row>
    <row r="22" spans="1:9" customFormat="1" ht="17.25" customHeight="1" x14ac:dyDescent="0.25">
      <c r="A22" s="36" t="s">
        <v>174</v>
      </c>
      <c r="B22" s="29" t="s">
        <v>193</v>
      </c>
      <c r="C22" s="36" t="s">
        <v>210</v>
      </c>
      <c r="D22" s="28" t="s">
        <v>192</v>
      </c>
      <c r="E22" s="21">
        <v>7747.2</v>
      </c>
      <c r="F22" s="27" t="s">
        <v>122</v>
      </c>
      <c r="G22" s="22">
        <v>0</v>
      </c>
      <c r="H22" s="20">
        <f t="shared" si="0"/>
        <v>7747.2</v>
      </c>
      <c r="I22" s="7"/>
    </row>
    <row r="23" spans="1:9" customFormat="1" ht="17.25" customHeight="1" x14ac:dyDescent="0.25">
      <c r="A23" s="36" t="s">
        <v>81</v>
      </c>
      <c r="B23" s="29" t="s">
        <v>161</v>
      </c>
      <c r="C23" s="36" t="s">
        <v>211</v>
      </c>
      <c r="D23" s="28" t="s">
        <v>82</v>
      </c>
      <c r="E23" s="21">
        <f>3476.18+17489.02</f>
        <v>20965.2</v>
      </c>
      <c r="F23" s="27" t="s">
        <v>122</v>
      </c>
      <c r="G23" s="22">
        <v>20965.2</v>
      </c>
      <c r="H23" s="20">
        <v>0</v>
      </c>
      <c r="I23" s="7"/>
    </row>
    <row r="24" spans="1:9" customFormat="1" ht="17.25" customHeight="1" x14ac:dyDescent="0.25">
      <c r="A24" s="35" t="s">
        <v>23</v>
      </c>
      <c r="B24" s="25" t="s">
        <v>64</v>
      </c>
      <c r="C24" s="41" t="s">
        <v>43</v>
      </c>
      <c r="D24" s="24" t="s">
        <v>140</v>
      </c>
      <c r="E24" s="23">
        <f>273244.55+3599.65</f>
        <v>276844.2</v>
      </c>
      <c r="F24" s="27" t="s">
        <v>141</v>
      </c>
      <c r="G24" s="33">
        <v>276844.2</v>
      </c>
      <c r="H24" s="23">
        <f t="shared" ref="H24:H65" si="1">+E24-G24</f>
        <v>0</v>
      </c>
      <c r="I24" s="7"/>
    </row>
    <row r="25" spans="1:9" customFormat="1" ht="17.25" customHeight="1" x14ac:dyDescent="0.25">
      <c r="A25" s="35" t="s">
        <v>57</v>
      </c>
      <c r="B25" s="25">
        <v>44932</v>
      </c>
      <c r="C25" s="41" t="s">
        <v>58</v>
      </c>
      <c r="D25" s="24" t="s">
        <v>166</v>
      </c>
      <c r="E25" s="23">
        <f>69621.49</f>
        <v>69621.490000000005</v>
      </c>
      <c r="F25" s="27">
        <v>45267</v>
      </c>
      <c r="G25" s="33">
        <v>69621.490000000005</v>
      </c>
      <c r="H25" s="23">
        <f t="shared" si="1"/>
        <v>0</v>
      </c>
      <c r="I25" s="7"/>
    </row>
    <row r="26" spans="1:9" customFormat="1" ht="17.25" customHeight="1" x14ac:dyDescent="0.25">
      <c r="A26" s="35" t="s">
        <v>83</v>
      </c>
      <c r="B26" s="25" t="s">
        <v>86</v>
      </c>
      <c r="C26" s="41" t="s">
        <v>85</v>
      </c>
      <c r="D26" s="24" t="s">
        <v>84</v>
      </c>
      <c r="E26" s="23">
        <v>95338.98</v>
      </c>
      <c r="F26" s="27">
        <v>45267</v>
      </c>
      <c r="G26" s="33">
        <v>95338.98</v>
      </c>
      <c r="H26" s="23">
        <f t="shared" si="1"/>
        <v>0</v>
      </c>
      <c r="I26" s="7"/>
    </row>
    <row r="27" spans="1:9" customFormat="1" ht="18" customHeight="1" x14ac:dyDescent="0.25">
      <c r="A27" s="36" t="s">
        <v>24</v>
      </c>
      <c r="B27" s="29">
        <v>45083</v>
      </c>
      <c r="C27" s="39" t="s">
        <v>25</v>
      </c>
      <c r="D27" s="24" t="s">
        <v>152</v>
      </c>
      <c r="E27" s="20">
        <v>584160.4</v>
      </c>
      <c r="F27" s="27" t="s">
        <v>127</v>
      </c>
      <c r="G27" s="31">
        <v>49926.400000000001</v>
      </c>
      <c r="H27" s="23">
        <f t="shared" si="1"/>
        <v>534234</v>
      </c>
      <c r="I27" s="7"/>
    </row>
    <row r="28" spans="1:9" customFormat="1" ht="15" x14ac:dyDescent="0.25">
      <c r="A28" s="36" t="s">
        <v>26</v>
      </c>
      <c r="B28" s="29">
        <v>44785</v>
      </c>
      <c r="C28" s="35" t="s">
        <v>27</v>
      </c>
      <c r="D28" s="28" t="s">
        <v>49</v>
      </c>
      <c r="E28" s="21">
        <v>32280</v>
      </c>
      <c r="F28" s="27" t="s">
        <v>122</v>
      </c>
      <c r="G28" s="22">
        <v>0</v>
      </c>
      <c r="H28" s="20">
        <f t="shared" si="1"/>
        <v>32280</v>
      </c>
      <c r="I28" s="7"/>
    </row>
    <row r="29" spans="1:9" customFormat="1" ht="15" x14ac:dyDescent="0.25">
      <c r="A29" s="36" t="s">
        <v>28</v>
      </c>
      <c r="B29" s="29" t="s">
        <v>86</v>
      </c>
      <c r="C29" s="35" t="s">
        <v>60</v>
      </c>
      <c r="D29" s="28" t="s">
        <v>134</v>
      </c>
      <c r="E29" s="21">
        <v>305320.40000000002</v>
      </c>
      <c r="F29" s="27" t="s">
        <v>132</v>
      </c>
      <c r="G29" s="22">
        <v>305320.40000000002</v>
      </c>
      <c r="H29" s="20">
        <f t="shared" si="1"/>
        <v>0</v>
      </c>
      <c r="I29" s="7"/>
    </row>
    <row r="30" spans="1:9" customFormat="1" ht="15" x14ac:dyDescent="0.25">
      <c r="A30" s="36" t="s">
        <v>87</v>
      </c>
      <c r="B30" s="29">
        <v>45113</v>
      </c>
      <c r="C30" s="39" t="s">
        <v>89</v>
      </c>
      <c r="D30" s="29" t="s">
        <v>88</v>
      </c>
      <c r="E30" s="20">
        <v>17289</v>
      </c>
      <c r="F30" s="27" t="s">
        <v>127</v>
      </c>
      <c r="G30" s="31">
        <v>17289</v>
      </c>
      <c r="H30" s="20">
        <f t="shared" si="1"/>
        <v>0</v>
      </c>
      <c r="I30" s="7"/>
    </row>
    <row r="31" spans="1:9" customFormat="1" ht="15" x14ac:dyDescent="0.25">
      <c r="A31" s="36" t="s">
        <v>29</v>
      </c>
      <c r="B31" s="29" t="s">
        <v>153</v>
      </c>
      <c r="C31" s="39" t="s">
        <v>30</v>
      </c>
      <c r="D31" s="28" t="s">
        <v>154</v>
      </c>
      <c r="E31" s="20">
        <v>277869.74</v>
      </c>
      <c r="F31" s="27">
        <v>45267</v>
      </c>
      <c r="G31" s="31">
        <f>21204+31726.39+35304.66</f>
        <v>88235.05</v>
      </c>
      <c r="H31" s="20">
        <f t="shared" si="1"/>
        <v>189634.69</v>
      </c>
      <c r="I31" s="7"/>
    </row>
    <row r="32" spans="1:9" customFormat="1" ht="15" x14ac:dyDescent="0.25">
      <c r="A32" s="36" t="s">
        <v>204</v>
      </c>
      <c r="B32" s="29">
        <v>45206</v>
      </c>
      <c r="C32" s="39" t="s">
        <v>205</v>
      </c>
      <c r="D32" s="28" t="s">
        <v>206</v>
      </c>
      <c r="E32" s="20">
        <v>326892.05</v>
      </c>
      <c r="F32" s="27" t="s">
        <v>122</v>
      </c>
      <c r="G32" s="31">
        <v>0</v>
      </c>
      <c r="H32" s="20">
        <f t="shared" si="1"/>
        <v>326892.05</v>
      </c>
      <c r="I32" s="7"/>
    </row>
    <row r="33" spans="1:9" customFormat="1" ht="15" x14ac:dyDescent="0.25">
      <c r="A33" s="36" t="s">
        <v>31</v>
      </c>
      <c r="B33" s="29" t="s">
        <v>162</v>
      </c>
      <c r="C33" s="36" t="s">
        <v>32</v>
      </c>
      <c r="D33" s="28" t="s">
        <v>163</v>
      </c>
      <c r="E33" s="21">
        <f>330894.16+183190.01+36814.21+36814.21</f>
        <v>587712.59</v>
      </c>
      <c r="F33" s="27" t="s">
        <v>164</v>
      </c>
      <c r="G33" s="22">
        <f>330894.16+183190.01+36814.21</f>
        <v>550898.38</v>
      </c>
      <c r="H33" s="20">
        <f t="shared" si="1"/>
        <v>36814.209999999963</v>
      </c>
      <c r="I33" s="7"/>
    </row>
    <row r="34" spans="1:9" customFormat="1" ht="15" x14ac:dyDescent="0.25">
      <c r="A34" s="36" t="s">
        <v>93</v>
      </c>
      <c r="B34" s="29">
        <v>45266</v>
      </c>
      <c r="C34" s="36" t="s">
        <v>94</v>
      </c>
      <c r="D34" s="28" t="s">
        <v>95</v>
      </c>
      <c r="E34" s="21">
        <v>368334.8</v>
      </c>
      <c r="F34" s="27">
        <v>45084</v>
      </c>
      <c r="G34" s="22">
        <v>368334.8</v>
      </c>
      <c r="H34" s="20">
        <f t="shared" si="1"/>
        <v>0</v>
      </c>
      <c r="I34" s="7"/>
    </row>
    <row r="35" spans="1:9" customFormat="1" ht="15" x14ac:dyDescent="0.25">
      <c r="A35" s="36" t="s">
        <v>70</v>
      </c>
      <c r="B35" s="29" t="s">
        <v>71</v>
      </c>
      <c r="C35" s="36" t="s">
        <v>72</v>
      </c>
      <c r="D35" s="28" t="s">
        <v>73</v>
      </c>
      <c r="E35" s="21">
        <v>23922.720000000001</v>
      </c>
      <c r="F35" s="27">
        <v>45267</v>
      </c>
      <c r="G35" s="22">
        <v>23922.720000000001</v>
      </c>
      <c r="H35" s="20">
        <f t="shared" si="1"/>
        <v>0</v>
      </c>
      <c r="I35" s="7"/>
    </row>
    <row r="36" spans="1:9" customFormat="1" ht="15" x14ac:dyDescent="0.25">
      <c r="A36" s="36" t="s">
        <v>90</v>
      </c>
      <c r="B36" s="29" t="s">
        <v>66</v>
      </c>
      <c r="C36" s="36" t="s">
        <v>91</v>
      </c>
      <c r="D36" s="28" t="s">
        <v>92</v>
      </c>
      <c r="E36" s="21">
        <v>23650</v>
      </c>
      <c r="F36" s="27">
        <v>45267</v>
      </c>
      <c r="G36" s="22">
        <v>23650</v>
      </c>
      <c r="H36" s="20">
        <f t="shared" si="1"/>
        <v>0</v>
      </c>
      <c r="I36" s="7"/>
    </row>
    <row r="37" spans="1:9" customFormat="1" ht="15" x14ac:dyDescent="0.25">
      <c r="A37" s="36" t="s">
        <v>74</v>
      </c>
      <c r="B37" s="29">
        <v>45266</v>
      </c>
      <c r="C37" s="36" t="s">
        <v>76</v>
      </c>
      <c r="D37" s="28" t="s">
        <v>75</v>
      </c>
      <c r="E37" s="21">
        <v>9000</v>
      </c>
      <c r="F37" s="27">
        <v>44933</v>
      </c>
      <c r="G37" s="22">
        <v>9000</v>
      </c>
      <c r="H37" s="20">
        <f t="shared" si="1"/>
        <v>0</v>
      </c>
      <c r="I37" s="7"/>
    </row>
    <row r="38" spans="1:9" customFormat="1" ht="15" x14ac:dyDescent="0.25">
      <c r="A38" s="36" t="s">
        <v>51</v>
      </c>
      <c r="B38" s="29" t="s">
        <v>165</v>
      </c>
      <c r="C38" s="36" t="s">
        <v>52</v>
      </c>
      <c r="D38" s="28" t="s">
        <v>133</v>
      </c>
      <c r="E38" s="21">
        <v>380000</v>
      </c>
      <c r="F38" s="27" t="s">
        <v>132</v>
      </c>
      <c r="G38" s="22">
        <f>190000*2</f>
        <v>380000</v>
      </c>
      <c r="H38" s="20">
        <f t="shared" si="1"/>
        <v>0</v>
      </c>
      <c r="I38" s="7"/>
    </row>
    <row r="39" spans="1:9" customFormat="1" ht="15" x14ac:dyDescent="0.25">
      <c r="A39" s="36" t="s">
        <v>34</v>
      </c>
      <c r="B39" s="29">
        <v>44933</v>
      </c>
      <c r="C39" s="36" t="s">
        <v>33</v>
      </c>
      <c r="D39" s="28" t="s">
        <v>186</v>
      </c>
      <c r="E39" s="20">
        <v>138878.96</v>
      </c>
      <c r="F39" s="27" t="s">
        <v>122</v>
      </c>
      <c r="G39" s="31">
        <v>0</v>
      </c>
      <c r="H39" s="20">
        <f t="shared" si="1"/>
        <v>138878.96</v>
      </c>
      <c r="I39" s="7"/>
    </row>
    <row r="40" spans="1:9" customFormat="1" ht="15" x14ac:dyDescent="0.25">
      <c r="A40" s="36" t="s">
        <v>96</v>
      </c>
      <c r="B40" s="29" t="s">
        <v>61</v>
      </c>
      <c r="C40" s="36" t="s">
        <v>97</v>
      </c>
      <c r="D40" s="28" t="s">
        <v>98</v>
      </c>
      <c r="E40" s="20">
        <v>17323.599999999999</v>
      </c>
      <c r="F40" s="27" t="s">
        <v>123</v>
      </c>
      <c r="G40" s="31">
        <v>17323.599999999999</v>
      </c>
      <c r="H40" s="20">
        <f t="shared" si="1"/>
        <v>0</v>
      </c>
      <c r="I40" s="7"/>
    </row>
    <row r="41" spans="1:9" customFormat="1" ht="15" x14ac:dyDescent="0.25">
      <c r="A41" s="36" t="s">
        <v>176</v>
      </c>
      <c r="B41" s="29" t="s">
        <v>196</v>
      </c>
      <c r="C41" s="36" t="s">
        <v>194</v>
      </c>
      <c r="D41" s="28" t="s">
        <v>195</v>
      </c>
      <c r="E41" s="20">
        <v>27648.17</v>
      </c>
      <c r="F41" s="27" t="s">
        <v>122</v>
      </c>
      <c r="G41" s="31">
        <v>0</v>
      </c>
      <c r="H41" s="20">
        <f t="shared" si="1"/>
        <v>27648.17</v>
      </c>
      <c r="I41" s="7"/>
    </row>
    <row r="42" spans="1:9" customFormat="1" ht="15" x14ac:dyDescent="0.25">
      <c r="A42" s="36" t="s">
        <v>99</v>
      </c>
      <c r="B42" s="29" t="s">
        <v>62</v>
      </c>
      <c r="C42" s="36" t="s">
        <v>100</v>
      </c>
      <c r="D42" s="28" t="s">
        <v>101</v>
      </c>
      <c r="E42" s="20">
        <v>45021</v>
      </c>
      <c r="F42" s="27">
        <v>45267</v>
      </c>
      <c r="G42" s="31">
        <v>45021</v>
      </c>
      <c r="H42" s="20">
        <f t="shared" si="1"/>
        <v>0</v>
      </c>
      <c r="I42" s="7"/>
    </row>
    <row r="43" spans="1:9" customFormat="1" ht="15" x14ac:dyDescent="0.25">
      <c r="A43" s="36" t="s">
        <v>175</v>
      </c>
      <c r="B43" s="29" t="s">
        <v>123</v>
      </c>
      <c r="C43" s="36" t="s">
        <v>197</v>
      </c>
      <c r="D43" s="28" t="s">
        <v>198</v>
      </c>
      <c r="E43" s="20">
        <v>254645.5</v>
      </c>
      <c r="F43" s="27" t="s">
        <v>122</v>
      </c>
      <c r="G43" s="31">
        <v>0</v>
      </c>
      <c r="H43" s="20">
        <f t="shared" si="1"/>
        <v>254645.5</v>
      </c>
      <c r="I43" s="7"/>
    </row>
    <row r="44" spans="1:9" customFormat="1" ht="15" x14ac:dyDescent="0.25">
      <c r="A44" s="36" t="s">
        <v>135</v>
      </c>
      <c r="B44" s="29">
        <v>45023</v>
      </c>
      <c r="C44" s="36" t="s">
        <v>136</v>
      </c>
      <c r="D44" s="28" t="s">
        <v>137</v>
      </c>
      <c r="E44" s="20">
        <f>204839.79+783889.49</f>
        <v>988729.28</v>
      </c>
      <c r="F44" s="27" t="s">
        <v>138</v>
      </c>
      <c r="G44" s="31">
        <v>204839.79</v>
      </c>
      <c r="H44" s="20">
        <f t="shared" si="1"/>
        <v>783889.49</v>
      </c>
      <c r="I44" s="7"/>
    </row>
    <row r="45" spans="1:9" customFormat="1" ht="15" x14ac:dyDescent="0.25">
      <c r="A45" s="36" t="s">
        <v>44</v>
      </c>
      <c r="B45" s="29" t="s">
        <v>167</v>
      </c>
      <c r="C45" s="36" t="s">
        <v>46</v>
      </c>
      <c r="D45" s="28" t="s">
        <v>168</v>
      </c>
      <c r="E45" s="20">
        <v>271256</v>
      </c>
      <c r="F45" s="27">
        <v>45114</v>
      </c>
      <c r="G45" s="31">
        <v>271256</v>
      </c>
      <c r="H45" s="20">
        <f t="shared" si="1"/>
        <v>0</v>
      </c>
      <c r="I45" s="7"/>
    </row>
    <row r="46" spans="1:9" customFormat="1" ht="15" x14ac:dyDescent="0.25">
      <c r="A46" s="36" t="s">
        <v>102</v>
      </c>
      <c r="B46" s="29" t="s">
        <v>103</v>
      </c>
      <c r="C46" s="36" t="s">
        <v>104</v>
      </c>
      <c r="D46" s="28" t="s">
        <v>105</v>
      </c>
      <c r="E46" s="20">
        <v>128949.95</v>
      </c>
      <c r="F46" s="27">
        <v>45267</v>
      </c>
      <c r="G46" s="31">
        <v>128949.95</v>
      </c>
      <c r="H46" s="20">
        <f t="shared" si="1"/>
        <v>0</v>
      </c>
      <c r="I46" s="7"/>
    </row>
    <row r="47" spans="1:9" customFormat="1" ht="15" x14ac:dyDescent="0.25">
      <c r="A47" s="36" t="s">
        <v>106</v>
      </c>
      <c r="B47" s="29" t="s">
        <v>160</v>
      </c>
      <c r="C47" s="36" t="s">
        <v>107</v>
      </c>
      <c r="D47" s="28" t="s">
        <v>159</v>
      </c>
      <c r="E47" s="20">
        <f>3981.2+16570.4+16570.4+3981.2</f>
        <v>41103.199999999997</v>
      </c>
      <c r="F47" s="27">
        <v>45267</v>
      </c>
      <c r="G47" s="31">
        <f>16570.4+3981.2</f>
        <v>20551.600000000002</v>
      </c>
      <c r="H47" s="20">
        <f t="shared" si="1"/>
        <v>20551.599999999995</v>
      </c>
      <c r="I47" s="7"/>
    </row>
    <row r="48" spans="1:9" customFormat="1" ht="15" x14ac:dyDescent="0.25">
      <c r="A48" s="36" t="s">
        <v>108</v>
      </c>
      <c r="B48" s="30" t="s">
        <v>86</v>
      </c>
      <c r="C48" s="39" t="s">
        <v>109</v>
      </c>
      <c r="D48" s="28" t="s">
        <v>110</v>
      </c>
      <c r="E48" s="20">
        <v>109154.11</v>
      </c>
      <c r="F48" s="27" t="s">
        <v>127</v>
      </c>
      <c r="G48" s="22">
        <v>109154.11</v>
      </c>
      <c r="H48" s="20">
        <f t="shared" si="1"/>
        <v>0</v>
      </c>
      <c r="I48" s="7"/>
    </row>
    <row r="49" spans="1:9" customFormat="1" ht="15" x14ac:dyDescent="0.25">
      <c r="A49" s="36" t="s">
        <v>45</v>
      </c>
      <c r="B49" s="29">
        <v>44933</v>
      </c>
      <c r="C49" s="36" t="s">
        <v>48</v>
      </c>
      <c r="D49" s="28" t="s">
        <v>47</v>
      </c>
      <c r="E49" s="20">
        <v>240</v>
      </c>
      <c r="F49" s="27" t="s">
        <v>122</v>
      </c>
      <c r="G49" s="31">
        <v>0</v>
      </c>
      <c r="H49" s="20">
        <f t="shared" si="1"/>
        <v>240</v>
      </c>
      <c r="I49" s="7"/>
    </row>
    <row r="50" spans="1:9" customFormat="1" ht="15" x14ac:dyDescent="0.25">
      <c r="A50" s="36" t="s">
        <v>177</v>
      </c>
      <c r="B50" s="29" t="s">
        <v>122</v>
      </c>
      <c r="C50" s="36" t="s">
        <v>199</v>
      </c>
      <c r="D50" s="28" t="s">
        <v>200</v>
      </c>
      <c r="E50" s="20">
        <v>87010</v>
      </c>
      <c r="F50" s="27" t="s">
        <v>122</v>
      </c>
      <c r="G50" s="31">
        <v>0</v>
      </c>
      <c r="H50" s="20">
        <f t="shared" si="1"/>
        <v>87010</v>
      </c>
      <c r="I50" s="7"/>
    </row>
    <row r="51" spans="1:9" customFormat="1" ht="15" x14ac:dyDescent="0.25">
      <c r="A51" s="36" t="s">
        <v>35</v>
      </c>
      <c r="B51" s="30" t="s">
        <v>55</v>
      </c>
      <c r="C51" s="39" t="s">
        <v>36</v>
      </c>
      <c r="D51" s="28" t="s">
        <v>56</v>
      </c>
      <c r="E51" s="20">
        <v>201085.2</v>
      </c>
      <c r="F51" s="27" t="s">
        <v>122</v>
      </c>
      <c r="G51" s="22">
        <v>0</v>
      </c>
      <c r="H51" s="20">
        <f t="shared" si="1"/>
        <v>201085.2</v>
      </c>
      <c r="I51" s="7"/>
    </row>
    <row r="52" spans="1:9" customFormat="1" ht="15" x14ac:dyDescent="0.25">
      <c r="A52" s="36" t="s">
        <v>67</v>
      </c>
      <c r="B52" s="29" t="s">
        <v>64</v>
      </c>
      <c r="C52" s="42" t="s">
        <v>68</v>
      </c>
      <c r="D52" s="28" t="s">
        <v>139</v>
      </c>
      <c r="E52" s="21">
        <f>9313.67+9313.67</f>
        <v>18627.34</v>
      </c>
      <c r="F52" s="27" t="s">
        <v>132</v>
      </c>
      <c r="G52" s="21">
        <v>9313.67</v>
      </c>
      <c r="H52" s="21">
        <f t="shared" si="1"/>
        <v>9313.67</v>
      </c>
      <c r="I52" s="11"/>
    </row>
    <row r="53" spans="1:9" customFormat="1" ht="15" x14ac:dyDescent="0.25">
      <c r="A53" s="36" t="s">
        <v>53</v>
      </c>
      <c r="B53" s="29" t="s">
        <v>187</v>
      </c>
      <c r="C53" s="42" t="s">
        <v>54</v>
      </c>
      <c r="D53" s="28" t="s">
        <v>188</v>
      </c>
      <c r="E53" s="21">
        <v>2978.25</v>
      </c>
      <c r="F53" s="27" t="s">
        <v>122</v>
      </c>
      <c r="G53" s="21">
        <v>0</v>
      </c>
      <c r="H53" s="21">
        <f t="shared" si="1"/>
        <v>2978.25</v>
      </c>
      <c r="I53" s="11"/>
    </row>
    <row r="54" spans="1:9" customFormat="1" ht="15" x14ac:dyDescent="0.25">
      <c r="A54" s="36" t="s">
        <v>144</v>
      </c>
      <c r="B54" s="29">
        <v>44992</v>
      </c>
      <c r="C54" s="42" t="s">
        <v>145</v>
      </c>
      <c r="D54" s="28" t="s">
        <v>146</v>
      </c>
      <c r="E54" s="21">
        <v>2337784.7000000002</v>
      </c>
      <c r="F54" s="27" t="s">
        <v>138</v>
      </c>
      <c r="G54" s="21">
        <v>467556.94</v>
      </c>
      <c r="H54" s="21">
        <f t="shared" si="1"/>
        <v>1870227.7600000002</v>
      </c>
      <c r="I54" s="11"/>
    </row>
    <row r="55" spans="1:9" customFormat="1" ht="18" customHeight="1" x14ac:dyDescent="0.25">
      <c r="A55" s="36" t="s">
        <v>111</v>
      </c>
      <c r="B55" s="29">
        <v>45052</v>
      </c>
      <c r="C55" s="41" t="s">
        <v>112</v>
      </c>
      <c r="D55" s="28" t="s">
        <v>113</v>
      </c>
      <c r="E55" s="21">
        <v>158394.9</v>
      </c>
      <c r="F55" s="27">
        <v>44933</v>
      </c>
      <c r="G55" s="21">
        <v>158394.9</v>
      </c>
      <c r="H55" s="21">
        <f t="shared" si="1"/>
        <v>0</v>
      </c>
      <c r="I55" s="11"/>
    </row>
    <row r="56" spans="1:9" s="8" customFormat="1" ht="14.25" customHeight="1" x14ac:dyDescent="0.25">
      <c r="A56" s="36" t="s">
        <v>178</v>
      </c>
      <c r="B56" s="29" t="s">
        <v>187</v>
      </c>
      <c r="C56" s="36" t="s">
        <v>201</v>
      </c>
      <c r="D56" s="28" t="s">
        <v>202</v>
      </c>
      <c r="E56" s="20">
        <v>970724.92</v>
      </c>
      <c r="F56" s="27" t="s">
        <v>122</v>
      </c>
      <c r="G56" s="31">
        <v>0</v>
      </c>
      <c r="H56" s="20">
        <f t="shared" si="1"/>
        <v>970724.92</v>
      </c>
      <c r="I56" s="11"/>
    </row>
    <row r="57" spans="1:9" s="8" customFormat="1" ht="14.25" customHeight="1" x14ac:dyDescent="0.25">
      <c r="A57" s="36" t="s">
        <v>37</v>
      </c>
      <c r="B57" s="29" t="s">
        <v>122</v>
      </c>
      <c r="C57" s="36" t="s">
        <v>38</v>
      </c>
      <c r="D57" s="28" t="s">
        <v>184</v>
      </c>
      <c r="E57" s="20">
        <v>486136.8</v>
      </c>
      <c r="F57" s="27" t="s">
        <v>122</v>
      </c>
      <c r="G57" s="31">
        <v>0</v>
      </c>
      <c r="H57" s="20">
        <f t="shared" si="1"/>
        <v>486136.8</v>
      </c>
      <c r="I57" s="11"/>
    </row>
    <row r="58" spans="1:9" s="8" customFormat="1" ht="14.25" customHeight="1" x14ac:dyDescent="0.25">
      <c r="A58" s="36" t="s">
        <v>114</v>
      </c>
      <c r="B58" s="29" t="s">
        <v>69</v>
      </c>
      <c r="C58" s="36" t="s">
        <v>115</v>
      </c>
      <c r="D58" s="28" t="s">
        <v>116</v>
      </c>
      <c r="E58" s="20">
        <v>171948.13</v>
      </c>
      <c r="F58" s="27">
        <v>45267</v>
      </c>
      <c r="G58" s="31">
        <v>171948.13</v>
      </c>
      <c r="H58" s="20">
        <f t="shared" si="1"/>
        <v>0</v>
      </c>
      <c r="I58" s="11"/>
    </row>
    <row r="59" spans="1:9" s="8" customFormat="1" ht="15" x14ac:dyDescent="0.25">
      <c r="A59" s="36" t="s">
        <v>126</v>
      </c>
      <c r="B59" s="29" t="s">
        <v>127</v>
      </c>
      <c r="C59" s="36" t="s">
        <v>128</v>
      </c>
      <c r="D59" s="28" t="s">
        <v>129</v>
      </c>
      <c r="E59" s="20">
        <v>127125</v>
      </c>
      <c r="F59" s="27" t="s">
        <v>122</v>
      </c>
      <c r="G59" s="31">
        <v>0</v>
      </c>
      <c r="H59" s="20">
        <f t="shared" si="1"/>
        <v>127125</v>
      </c>
      <c r="I59" s="11"/>
    </row>
    <row r="60" spans="1:9" s="8" customFormat="1" ht="15" x14ac:dyDescent="0.25">
      <c r="A60" s="36" t="s">
        <v>179</v>
      </c>
      <c r="B60" s="29">
        <v>45206</v>
      </c>
      <c r="C60" s="36" t="s">
        <v>185</v>
      </c>
      <c r="D60" s="28" t="s">
        <v>203</v>
      </c>
      <c r="E60" s="20">
        <v>808291.2</v>
      </c>
      <c r="F60" s="27" t="s">
        <v>122</v>
      </c>
      <c r="G60" s="31">
        <v>0</v>
      </c>
      <c r="H60" s="20">
        <f t="shared" si="1"/>
        <v>808291.2</v>
      </c>
      <c r="I60" s="11"/>
    </row>
    <row r="61" spans="1:9" s="8" customFormat="1" ht="15" x14ac:dyDescent="0.25">
      <c r="A61" s="36" t="s">
        <v>39</v>
      </c>
      <c r="B61" s="29" t="s">
        <v>181</v>
      </c>
      <c r="C61" s="35" t="s">
        <v>22</v>
      </c>
      <c r="D61" s="28" t="s">
        <v>182</v>
      </c>
      <c r="E61" s="20">
        <v>584987.39</v>
      </c>
      <c r="F61" s="27" t="s">
        <v>127</v>
      </c>
      <c r="G61" s="31">
        <v>218312.27</v>
      </c>
      <c r="H61" s="20">
        <f t="shared" si="1"/>
        <v>366675.12</v>
      </c>
      <c r="I61" s="11"/>
    </row>
    <row r="62" spans="1:9" s="8" customFormat="1" ht="15" x14ac:dyDescent="0.25">
      <c r="A62" s="36" t="s">
        <v>117</v>
      </c>
      <c r="B62" s="29" t="s">
        <v>118</v>
      </c>
      <c r="C62" s="36" t="s">
        <v>119</v>
      </c>
      <c r="D62" s="28" t="s">
        <v>120</v>
      </c>
      <c r="E62" s="20">
        <v>406991.52</v>
      </c>
      <c r="F62" s="27" t="s">
        <v>151</v>
      </c>
      <c r="G62" s="31">
        <v>406991.52</v>
      </c>
      <c r="H62" s="20">
        <f t="shared" si="1"/>
        <v>0</v>
      </c>
      <c r="I62" s="11"/>
    </row>
    <row r="63" spans="1:9" s="8" customFormat="1" ht="15" x14ac:dyDescent="0.25">
      <c r="A63" s="36" t="s">
        <v>147</v>
      </c>
      <c r="B63" s="29" t="s">
        <v>61</v>
      </c>
      <c r="C63" s="35" t="s">
        <v>148</v>
      </c>
      <c r="D63" s="28" t="s">
        <v>149</v>
      </c>
      <c r="E63" s="20">
        <v>78704.5</v>
      </c>
      <c r="F63" s="27" t="s">
        <v>150</v>
      </c>
      <c r="G63" s="31">
        <v>78704.5</v>
      </c>
      <c r="H63" s="20">
        <f t="shared" si="1"/>
        <v>0</v>
      </c>
      <c r="I63" s="11"/>
    </row>
    <row r="64" spans="1:9" customFormat="1" ht="15" x14ac:dyDescent="0.25">
      <c r="A64" s="36" t="s">
        <v>40</v>
      </c>
      <c r="B64" s="28" t="s">
        <v>157</v>
      </c>
      <c r="C64" s="35" t="s">
        <v>41</v>
      </c>
      <c r="D64" s="28" t="s">
        <v>158</v>
      </c>
      <c r="E64" s="21">
        <f>79240.13+86378.3</f>
        <v>165618.43</v>
      </c>
      <c r="F64" s="27">
        <v>45267</v>
      </c>
      <c r="G64" s="22">
        <v>79240.13</v>
      </c>
      <c r="H64" s="20">
        <f t="shared" si="1"/>
        <v>86378.299999999988</v>
      </c>
      <c r="I64" s="7"/>
    </row>
    <row r="65" spans="1:9" customFormat="1" ht="15" x14ac:dyDescent="0.25">
      <c r="A65" s="36" t="s">
        <v>180</v>
      </c>
      <c r="B65" s="29">
        <v>45023</v>
      </c>
      <c r="C65" s="35" t="s">
        <v>213</v>
      </c>
      <c r="D65" s="28" t="s">
        <v>207</v>
      </c>
      <c r="E65" s="21">
        <v>99314.8</v>
      </c>
      <c r="F65" s="27" t="s">
        <v>122</v>
      </c>
      <c r="G65" s="22">
        <v>0</v>
      </c>
      <c r="H65" s="20">
        <f t="shared" si="1"/>
        <v>99314.8</v>
      </c>
      <c r="I65" s="7"/>
    </row>
    <row r="66" spans="1:9" ht="19.5" customHeight="1" x14ac:dyDescent="0.25">
      <c r="A66" s="37" t="s">
        <v>42</v>
      </c>
      <c r="B66" s="15"/>
      <c r="C66" s="37"/>
      <c r="D66" s="15"/>
      <c r="E66" s="9">
        <f>SUM(E10:E65)</f>
        <v>16448123.1</v>
      </c>
      <c r="F66" s="9"/>
      <c r="G66" s="9">
        <f>SUM(G10:G65)</f>
        <v>5512851.330000001</v>
      </c>
      <c r="H66" s="9">
        <f>SUM(H10:H65)</f>
        <v>10935271.770000001</v>
      </c>
      <c r="I66" s="10"/>
    </row>
    <row r="67" spans="1:9" x14ac:dyDescent="0.2">
      <c r="G67" s="4"/>
    </row>
    <row r="68" spans="1:9" x14ac:dyDescent="0.2">
      <c r="D68" s="43"/>
      <c r="E68" s="44"/>
      <c r="G68" s="45"/>
      <c r="H68" s="44"/>
      <c r="I68" s="10"/>
    </row>
    <row r="69" spans="1:9" x14ac:dyDescent="0.2">
      <c r="E69" s="44"/>
      <c r="G69" s="45"/>
      <c r="H69" s="44"/>
    </row>
    <row r="70" spans="1:9" x14ac:dyDescent="0.2">
      <c r="E70" s="44"/>
      <c r="H70" s="44"/>
    </row>
    <row r="71" spans="1:9" x14ac:dyDescent="0.2">
      <c r="C71" s="46"/>
      <c r="E71" s="44"/>
      <c r="H71" s="44"/>
    </row>
    <row r="72" spans="1:9" x14ac:dyDescent="0.2">
      <c r="C72" s="10"/>
      <c r="E72" s="44"/>
      <c r="H72" s="44"/>
    </row>
    <row r="73" spans="1:9" x14ac:dyDescent="0.2">
      <c r="E73" s="44"/>
      <c r="H73" s="44"/>
    </row>
    <row r="74" spans="1:9" x14ac:dyDescent="0.2">
      <c r="E74" s="44"/>
      <c r="H74" s="44"/>
    </row>
    <row r="75" spans="1:9" x14ac:dyDescent="0.2">
      <c r="E75" s="44"/>
      <c r="H75" s="44"/>
    </row>
    <row r="76" spans="1:9" x14ac:dyDescent="0.2">
      <c r="E76" s="44"/>
      <c r="H76" s="44"/>
    </row>
    <row r="77" spans="1:9" x14ac:dyDescent="0.2">
      <c r="E77" s="44"/>
      <c r="H77" s="44"/>
    </row>
    <row r="78" spans="1:9" x14ac:dyDescent="0.2">
      <c r="E78" s="44"/>
      <c r="H78" s="44"/>
    </row>
  </sheetData>
  <autoFilter ref="A9:H64" xr:uid="{00000000-0009-0000-0000-000000000000}">
    <sortState xmlns:xlrd2="http://schemas.microsoft.com/office/spreadsheetml/2017/richdata2" ref="A10:H64">
      <sortCondition ref="A9:A64"/>
    </sortState>
  </autoFilter>
  <sortState xmlns:xlrd2="http://schemas.microsoft.com/office/spreadsheetml/2017/richdata2" ref="A11:H65">
    <sortCondition ref="A10:A65"/>
  </sortState>
  <mergeCells count="4">
    <mergeCell ref="A5:H5"/>
    <mergeCell ref="A6:H6"/>
    <mergeCell ref="A7:H7"/>
    <mergeCell ref="A8:H8"/>
  </mergeCells>
  <conditionalFormatting sqref="C64:C65">
    <cfRule type="duplicateValues" dxfId="0" priority="2"/>
  </conditionalFormatting>
  <pageMargins left="0.25" right="0.25" top="0.75" bottom="0.75" header="0.3" footer="0.3"/>
  <pageSetup scale="45" orientation="landscape" r:id="rId1"/>
  <headerFooter>
    <oddFooter>&amp;R&amp;P/&amp;N</oddFooter>
  </headerFooter>
  <ignoredErrors>
    <ignoredError sqref="B5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bf3335f-e4f0-4829-9abc-95a146d64f38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2023-08-17T19:44:09Z</cp:lastPrinted>
  <dcterms:created xsi:type="dcterms:W3CDTF">2023-02-06T15:07:28Z</dcterms:created>
  <dcterms:modified xsi:type="dcterms:W3CDTF">2023-08-17T19:44:14Z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