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37DA7176-442C-48B5-A624-460A85E6F603}" xr6:coauthVersionLast="47" xr6:coauthVersionMax="47" xr10:uidLastSave="{00000000-0000-0000-0000-000000000000}"/>
  <bookViews>
    <workbookView xWindow="780" yWindow="780" windowWidth="19170" windowHeight="12615" xr2:uid="{89689411-BA17-4328-A5C1-E95BE319531B}"/>
  </bookViews>
  <sheets>
    <sheet name="JULIO" sheetId="2" r:id="rId1"/>
  </sheets>
  <definedNames>
    <definedName name="_xlnm._FilterDatabase" localSheetId="0" hidden="1">JULIO!$A$8:$H$58</definedName>
    <definedName name="_xlnm.Print_Titles" localSheetId="0">JULIO!$1:$8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H55" i="2"/>
  <c r="H51" i="2"/>
  <c r="H54" i="2"/>
  <c r="H56" i="2"/>
  <c r="H58" i="2"/>
  <c r="H57" i="2"/>
  <c r="H53" i="2"/>
  <c r="H28" i="2"/>
  <c r="H35" i="2"/>
  <c r="H42" i="2"/>
  <c r="H39" i="2"/>
  <c r="H14" i="2"/>
  <c r="E9" i="2"/>
  <c r="E22" i="2"/>
  <c r="E41" i="2"/>
  <c r="H41" i="2" s="1"/>
  <c r="G48" i="2"/>
  <c r="G49" i="2"/>
  <c r="E10" i="2"/>
  <c r="G10" i="2"/>
  <c r="G19" i="2"/>
  <c r="E19" i="2"/>
  <c r="E16" i="2"/>
  <c r="E12" i="2"/>
  <c r="H12" i="2" s="1"/>
  <c r="G25" i="2"/>
  <c r="G40" i="2"/>
  <c r="E29" i="2"/>
  <c r="G29" i="2"/>
  <c r="H46" i="2"/>
  <c r="E50" i="2"/>
  <c r="G33" i="2"/>
  <c r="E18" i="2"/>
  <c r="G18" i="2"/>
  <c r="G37" i="2"/>
  <c r="E33" i="2"/>
  <c r="H24" i="2"/>
  <c r="H30" i="2"/>
  <c r="H45" i="2"/>
  <c r="G59" i="2" l="1"/>
  <c r="E59" i="2"/>
  <c r="H33" i="2"/>
  <c r="H47" i="2"/>
  <c r="H34" i="2"/>
  <c r="H48" i="2"/>
  <c r="H26" i="2"/>
  <c r="H40" i="2" l="1"/>
  <c r="H11" i="2"/>
  <c r="H37" i="2"/>
  <c r="H36" i="2"/>
  <c r="H9" i="2"/>
  <c r="H31" i="2"/>
  <c r="H32" i="2"/>
  <c r="H16" i="2"/>
  <c r="H23" i="2"/>
  <c r="H18" i="2" l="1"/>
  <c r="H17" i="2"/>
  <c r="H49" i="2" l="1"/>
  <c r="H10" i="2" l="1"/>
  <c r="H29" i="2" l="1"/>
  <c r="H20" i="2"/>
  <c r="H43" i="2"/>
  <c r="H19" i="2" l="1"/>
  <c r="H27" i="2" l="1"/>
  <c r="H44" i="2"/>
  <c r="H13" i="2" l="1"/>
  <c r="H50" i="2" l="1"/>
  <c r="H25" i="2"/>
  <c r="H22" i="2"/>
  <c r="H21" i="2"/>
  <c r="H15" i="2"/>
  <c r="H59" i="2" l="1"/>
</calcChain>
</file>

<file path=xl/sharedStrings.xml><?xml version="1.0" encoding="utf-8"?>
<sst xmlns="http://schemas.openxmlformats.org/spreadsheetml/2006/main" count="165" uniqueCount="161">
  <si>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</si>
  <si>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</si>
  <si>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</si>
  <si>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</si>
  <si>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</si>
  <si>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</si>
  <si>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</si>
  <si>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</si>
  <si>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</si>
  <si>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</si>
  <si>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</si>
  <si>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</si>
  <si>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</si>
  <si>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</si>
  <si>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</si>
  <si>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</si>
  <si>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</si>
  <si>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</si>
  <si>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</si>
  <si>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</si>
  <si>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</si>
  <si>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</si>
  <si>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 xml:space="preserve">LA COCINA DE DONA MARY 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</si>
  <si>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</si>
  <si>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</si>
  <si>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</si>
  <si>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</si>
  <si>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</si>
  <si>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</si>
  <si>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</si>
  <si>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</si>
  <si>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</si>
  <si>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</si>
  <si>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 xml:space="preserve">FLORISTERIA ZUNIFLOR SRL </t>
  </si>
  <si>
    <t>SERVICIOS E INSTALACIONES TECNICAS SRL</t>
  </si>
  <si>
    <t>P/Mantenimiento de ascensor de la institucion.</t>
  </si>
  <si>
    <t>P/floricultura para uso de la institucion.</t>
  </si>
  <si>
    <t>GRUPO BVC SRL</t>
  </si>
  <si>
    <t>Pago 75%  del programa académico a colaboarores de la institucion.</t>
  </si>
  <si>
    <t>Servicios alimenticios regional santiago.</t>
  </si>
  <si>
    <t>P/Mantenimiento aires acondicionados.</t>
  </si>
  <si>
    <t>B1500000316</t>
  </si>
  <si>
    <t>26/12/23</t>
  </si>
  <si>
    <t>P/Compra agendas para colaboradores de la institucion.</t>
  </si>
  <si>
    <t>EDICIONES VALDES SRL</t>
  </si>
  <si>
    <t xml:space="preserve">INFORME MENSUAL DE CUENTAS POR PAGAR </t>
  </si>
  <si>
    <t>OPTIMUN CONTROL DE PLAGAS</t>
  </si>
  <si>
    <t xml:space="preserve">P/Servicios de fumigacion de plagas e insectos de oficina de la institucion. </t>
  </si>
  <si>
    <t>CENTRO CUESTA NACIONAL, SAS</t>
  </si>
  <si>
    <t>C &amp; C TECHNOLOGY SUPPLY, SRL</t>
  </si>
  <si>
    <t>Servicios alimenticios personal de la institucion.</t>
  </si>
  <si>
    <t>AGUA CRYSTAL</t>
  </si>
  <si>
    <t>P/Compra botellones de agua para uso de la institucion.</t>
  </si>
  <si>
    <t>INDUSTRIAS BANILEJAS C POR A</t>
  </si>
  <si>
    <t>INAP</t>
  </si>
  <si>
    <t>FACT. CI00061-24</t>
  </si>
  <si>
    <t>P/Compra alimentos y bebidas para uso de la institucion.</t>
  </si>
  <si>
    <t>P/Capacaitaciones a personal de la institucion.</t>
  </si>
  <si>
    <t>ISLA DOMINICANA DE PETROLEO CORPORATION</t>
  </si>
  <si>
    <t>P/Devolucion de recursos por concepto de  formularios.</t>
  </si>
  <si>
    <t>ANTHURIANA DOMINICANA</t>
  </si>
  <si>
    <t>P/Compra productos agroforestales para la intitucion.</t>
  </si>
  <si>
    <t>P/Asignacion gasolina corresp. al año 2024.</t>
  </si>
  <si>
    <t>Combustible año 2024.</t>
  </si>
  <si>
    <t>Flota Año 2024.</t>
  </si>
  <si>
    <t>UNIVERSIDAD APEC</t>
  </si>
  <si>
    <t>VARGAS SERVICIOS DE CATERING SL</t>
  </si>
  <si>
    <t>P/Servicios de catering p/actividades de la institucion.</t>
  </si>
  <si>
    <t>P/Inscripción programa Ingles para colaboradores de la institución.</t>
  </si>
  <si>
    <t>P/Mantenimiento vehículos de la institución.</t>
  </si>
  <si>
    <t>GAJAV SUPPLY SRL</t>
  </si>
  <si>
    <t>P/Maestrias a colaboradores de la institucion.</t>
  </si>
  <si>
    <t>O/C#15/2024</t>
  </si>
  <si>
    <t>OC#17/2024</t>
  </si>
  <si>
    <t>CONT8510/23</t>
  </si>
  <si>
    <t>SIMPAPEL SRL</t>
  </si>
  <si>
    <t>P/Compra equipos de informatica.</t>
  </si>
  <si>
    <t>B1500000534</t>
  </si>
  <si>
    <t>IMPRESOS TRES TINTAS SRL</t>
  </si>
  <si>
    <t>P/Impresos varios para uso de la instituicon.</t>
  </si>
  <si>
    <t>B1500001205</t>
  </si>
  <si>
    <t>FR MULTISERVICIOS SRL</t>
  </si>
  <si>
    <t>B1500000800</t>
  </si>
  <si>
    <t>INSTITUTO DOMINCANO PARA LA CALIDAD</t>
  </si>
  <si>
    <t>P/Servicios de capacitacion basadas en normas ISO.</t>
  </si>
  <si>
    <t>B1500000491/500</t>
  </si>
  <si>
    <t>CORRESPONDIENTE AL 31 DE JULIO 2024</t>
  </si>
  <si>
    <t>CONT365/2024-B1500000349</t>
  </si>
  <si>
    <t>B1500340921</t>
  </si>
  <si>
    <t>O/C# 18/2024-B1500004542</t>
  </si>
  <si>
    <t>B1500188036/189840</t>
  </si>
  <si>
    <t>MP UNIFORMES SRL</t>
  </si>
  <si>
    <t xml:space="preserve">P/Compra uniformes p/colaboradores de la instituicon. </t>
  </si>
  <si>
    <t>B1500000181</t>
  </si>
  <si>
    <t>CON2268/23-B1500005694</t>
  </si>
  <si>
    <t>E450000000524</t>
  </si>
  <si>
    <t>26/06-31/07/24</t>
  </si>
  <si>
    <t>B1500013109/13224</t>
  </si>
  <si>
    <t>UEI ULTRA EVENTOS INTERNACIONALES</t>
  </si>
  <si>
    <t>P/Servicios montaje p/celebracion de DR-Forum 2024.</t>
  </si>
  <si>
    <t>B1500000138</t>
  </si>
  <si>
    <t>01/06-01/07/24</t>
  </si>
  <si>
    <t>E450000000721/768</t>
  </si>
  <si>
    <t>CONBS-3045/24-B1500000033</t>
  </si>
  <si>
    <t>B1500053939</t>
  </si>
  <si>
    <t>E450000003364</t>
  </si>
  <si>
    <t>O/C# 01/2024-B1500000086</t>
  </si>
  <si>
    <t>O/C#78/23-B1500003239</t>
  </si>
  <si>
    <t>B1500167100</t>
  </si>
  <si>
    <t>CONT-2023-B1500000423/424</t>
  </si>
  <si>
    <t>INSTITUTO NACIONAL DE TRANSITO T.</t>
  </si>
  <si>
    <t>B1500000162</t>
  </si>
  <si>
    <t>BS-3122/2024-B1500000795</t>
  </si>
  <si>
    <t>E450000046739/47069/49353/49700</t>
  </si>
  <si>
    <t>E450000005041/5450/5847/6263</t>
  </si>
  <si>
    <t>B1500001640/1641/1647/1648/1650/1654/1656</t>
  </si>
  <si>
    <t>B1500144924/144942</t>
  </si>
  <si>
    <t>B1500004100</t>
  </si>
  <si>
    <t>PUCMMA</t>
  </si>
  <si>
    <t>B1500010217/10225</t>
  </si>
  <si>
    <t>B &amp; H MOBILIARIO,SRL</t>
  </si>
  <si>
    <t>OFFITEK SRL</t>
  </si>
  <si>
    <t xml:space="preserve">RQD HIGIENICOS </t>
  </si>
  <si>
    <t xml:space="preserve">INTERDECO S A </t>
  </si>
  <si>
    <t>GTG INDUSTRIAL SRL</t>
  </si>
  <si>
    <t>B1500001169</t>
  </si>
  <si>
    <t>B1500004281</t>
  </si>
  <si>
    <t>B1500005838</t>
  </si>
  <si>
    <t>B1500000516</t>
  </si>
  <si>
    <t>B1500000457</t>
  </si>
  <si>
    <t>Pago adquisición Mobiliario y equipo de oficina para la institución.</t>
  </si>
  <si>
    <t>P/Compra Suministros de oficina.</t>
  </si>
  <si>
    <t>P/Reposición de cortinas de oficina en la Recepción.</t>
  </si>
  <si>
    <t>P/Renovación Licencias Informáticas de la institución.</t>
  </si>
  <si>
    <t>P/compra suministros p/uso de la institución.</t>
  </si>
  <si>
    <t>SKETCHPROM SRL</t>
  </si>
  <si>
    <t>CENTRO XPERT SRL</t>
  </si>
  <si>
    <t>B1500003536</t>
  </si>
  <si>
    <t>SUMINISTROS GUIPAK SRL</t>
  </si>
  <si>
    <t>B1500001349</t>
  </si>
  <si>
    <t>SETI &amp; SIDIF DOMINICANA SRL</t>
  </si>
  <si>
    <t>B1500000143</t>
  </si>
  <si>
    <t xml:space="preserve">NEXALINK TECHNOLOGIES </t>
  </si>
  <si>
    <t>B1500000005</t>
  </si>
  <si>
    <t>CAMARA AMERICANA DE COMERCIO DE LA RD</t>
  </si>
  <si>
    <t>B1500000593</t>
  </si>
  <si>
    <t>PADRON OFFICE SUPLY</t>
  </si>
  <si>
    <t>B1500001119</t>
  </si>
  <si>
    <t>Pago adquisición equipo de cómputo y accesorios informática.</t>
  </si>
  <si>
    <t>P/Contratación de Servicios de Mantenimiento Equipos Informáticos.</t>
  </si>
  <si>
    <t>P/Renovación licencia de informatica.</t>
  </si>
  <si>
    <t>P/Compra Materiales y Suministros p/uso de la institución.</t>
  </si>
  <si>
    <t>Pago alquiler equipo de oficina uso de la institución.</t>
  </si>
  <si>
    <t>CONT.4497/24</t>
  </si>
  <si>
    <t>CENTRO COPIADORA NACO</t>
  </si>
  <si>
    <t>B1500002595</t>
  </si>
  <si>
    <t>P/Servicio de impresion e encuadernación de la institucion.</t>
  </si>
  <si>
    <t>Pago por participación  EVENTO SEMICOM WEST 2024.</t>
  </si>
  <si>
    <t>Ventas Formularios Expotación Vuce-Aduanas.</t>
  </si>
  <si>
    <t>P/Serv. internet Nos.829-110-6594,0829-118-1864,  2024.</t>
  </si>
  <si>
    <t>CONT3393/24-B15000014558/E450000001294/96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</si>
</sst>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Aptos"/>
      <family val="2"/>
    </font>
    <font>
      <b/>
      <sz val="12"/>
      <color rgb="FF000000"/>
      <name val="Aptos"/>
      <family val="2"/>
    </font>
    <font>
      <sz val="10"/>
      <color theme="1"/>
      <name val="Aptos"/>
      <family val="2"/>
    </font>
    <font>
      <sz val="12"/>
      <color theme="1"/>
      <name val="Aptos"/>
      <family val="2"/>
    </font>
    <font>
      <b/>
      <sz val="16"/>
      <color theme="1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left"/>
    </xf>
    <xf numFmtId="43" fontId="2" fillId="0" borderId="0" xfId="0" applyNumberFormat="1" applyFont="1" applyAlignment="1">
      <alignment horizontal="left"/>
    </xf>
    <xf numFmtId="43" fontId="2" fillId="0" borderId="0" xfId="1" applyFont="1" applyAlignment="1">
      <alignment horizontal="left"/>
    </xf>
    <xf numFmtId="164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7" fillId="0" borderId="0" xfId="0" applyFont="1"/>
    <xf numFmtId="0" fontId="4" fillId="3" borderId="0" xfId="0" applyFont="1" applyFill="1"/>
    <xf numFmtId="0" fontId="4" fillId="2" borderId="1" xfId="0" applyFont="1" applyFill="1" applyBorder="1" applyAlignment="1">
      <alignment horizontal="left"/>
    </xf>
    <xf numFmtId="43" fontId="7" fillId="0" borderId="0" xfId="0" applyNumberFormat="1" applyFont="1"/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43" fontId="6" fillId="0" borderId="1" xfId="1" applyFont="1" applyFill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3" fontId="6" fillId="0" borderId="1" xfId="1" applyFont="1" applyFill="1" applyBorder="1" applyAlignment="1">
      <alignment horizontal="center"/>
    </xf>
    <xf numFmtId="14" fontId="6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43" fontId="10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3" fontId="9" fillId="0" borderId="1" xfId="1" applyFont="1" applyFill="1" applyBorder="1" applyAlignment="1">
      <alignment horizontal="center" wrapText="1"/>
    </xf>
    <xf numFmtId="43" fontId="10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38976</xdr:colOff>
      <xdr:row>0</xdr:row>
      <xdr:rowOff>58932</xdr:rowOff>
    </xdr:from>
    <xdr:to>
      <xdr:col>1</xdr:col>
      <xdr:colOff>583162</xdr:colOff>
      <xdr:row>5</xdr:row>
      <xdr:rowOff>242985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76" y="58932"/>
          <a:ext cx="4023727" cy="1107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5"/>
  <sheetViews>
    <sheetView tabSelected="1" zoomScale="98" zoomScaleNormal="98" workbookViewId="0">
      <pane ySplit="1" topLeftCell="A2" activePane="bottomLeft" state="frozen"/>
      <selection pane="bottomLeft" activeCell="G4" sqref="G4"/>
    </sheetView>
  </sheetViews>
  <sheetFormatPr baseColWidth="10" defaultColWidth="11.5703125" defaultRowHeight="12.75" x14ac:dyDescent="0.2"/>
  <cols>
    <col min="1" max="1" width="52.140625" style="8" customWidth="1"/>
    <col min="2" max="2" width="24.5703125" style="8" customWidth="1"/>
    <col min="3" max="3" width="60.42578125" style="8" customWidth="1"/>
    <col min="4" max="4" width="43" style="8" customWidth="1"/>
    <col min="5" max="5" width="20.5703125" style="4" customWidth="1"/>
    <col min="6" max="6" width="16.140625" style="1" customWidth="1"/>
    <col min="7" max="7" width="18.42578125" style="1" customWidth="1"/>
    <col min="8" max="8" width="19" style="4" customWidth="1"/>
    <col min="9" max="9" width="12.42578125" style="3" bestFit="1" customWidth="1"/>
    <col min="10" max="16384" width="11.5703125" style="3"/>
  </cols>
  <sheetData>
    <row r="1" spans="1:9" x14ac:dyDescent="0.2">
      <c r="E1" s="2"/>
      <c r="H1" s="2"/>
    </row>
    <row r="2" spans="1:9" x14ac:dyDescent="0.2">
      <c r="E2" s="2"/>
    </row>
    <row r="3" spans="1:9" x14ac:dyDescent="0.2">
      <c r="B3" s="9"/>
      <c r="C3" s="9"/>
      <c r="E3" s="2"/>
      <c r="F3" s="5"/>
      <c r="G3" s="5"/>
      <c r="H3" s="2"/>
    </row>
    <row r="4" spans="1:9" x14ac:dyDescent="0.2">
      <c r="C4" s="9"/>
      <c r="D4" s="10"/>
      <c r="H4" s="2"/>
    </row>
    <row r="5" spans="1:9" ht="21" x14ac:dyDescent="0.35">
      <c r="A5" s="43" t="s">
        <v>45</v>
      </c>
      <c r="B5" s="43"/>
      <c r="C5" s="43"/>
      <c r="D5" s="43"/>
      <c r="E5" s="43"/>
      <c r="F5" s="43"/>
      <c r="G5" s="43"/>
      <c r="H5" s="43"/>
    </row>
    <row r="6" spans="1:9" ht="21" x14ac:dyDescent="0.35">
      <c r="A6" s="43" t="s">
        <v>86</v>
      </c>
      <c r="B6" s="43"/>
      <c r="C6" s="43"/>
      <c r="D6" s="43"/>
      <c r="E6" s="43"/>
      <c r="F6" s="43"/>
      <c r="G6" s="43"/>
      <c r="H6" s="43"/>
      <c r="I6" s="13"/>
    </row>
    <row r="7" spans="1:9" ht="21" x14ac:dyDescent="0.35">
      <c r="A7" s="43" t="s">
        <v>0</v>
      </c>
      <c r="B7" s="43"/>
      <c r="C7" s="43"/>
      <c r="D7" s="43"/>
      <c r="E7" s="43"/>
      <c r="F7" s="43"/>
      <c r="G7" s="43"/>
      <c r="H7" s="43"/>
    </row>
    <row r="8" spans="1:9" s="20" customFormat="1" ht="78.75" x14ac:dyDescent="0.25">
      <c r="A8" s="14" t="s">
        <v>1</v>
      </c>
      <c r="B8" s="15" t="s">
        <v>2</v>
      </c>
      <c r="C8" s="15" t="s">
        <v>3</v>
      </c>
      <c r="D8" s="16" t="s">
        <v>4</v>
      </c>
      <c r="E8" s="17" t="s">
        <v>5</v>
      </c>
      <c r="F8" s="18" t="s">
        <v>6</v>
      </c>
      <c r="G8" s="18" t="s">
        <v>7</v>
      </c>
      <c r="H8" s="19" t="s">
        <v>8</v>
      </c>
    </row>
    <row r="9" spans="1:9" s="20" customFormat="1" ht="24.95" customHeight="1" x14ac:dyDescent="0.25">
      <c r="A9" s="26" t="s">
        <v>51</v>
      </c>
      <c r="B9" s="27">
        <v>45474</v>
      </c>
      <c r="C9" s="26" t="s">
        <v>52</v>
      </c>
      <c r="D9" s="26" t="s">
        <v>72</v>
      </c>
      <c r="E9" s="28">
        <f>133916.75+6412.5</f>
        <v>140329.25</v>
      </c>
      <c r="F9" s="29">
        <v>45504</v>
      </c>
      <c r="G9" s="28"/>
      <c r="H9" s="30">
        <f t="shared" ref="H9:H37" si="0">+E9-G9</f>
        <v>140329.25</v>
      </c>
    </row>
    <row r="10" spans="1:9" s="22" customFormat="1" ht="24.95" customHeight="1" x14ac:dyDescent="0.25">
      <c r="A10" s="26" t="s">
        <v>9</v>
      </c>
      <c r="B10" s="27">
        <v>45488</v>
      </c>
      <c r="C10" s="31" t="s">
        <v>10</v>
      </c>
      <c r="D10" s="31" t="s">
        <v>114</v>
      </c>
      <c r="E10" s="32">
        <f>26794.86+114766.49+25443.8+169786.16</f>
        <v>336791.31</v>
      </c>
      <c r="F10" s="33">
        <v>45503</v>
      </c>
      <c r="G10" s="34">
        <f>26794.86+114766.49+25443.8</f>
        <v>167005.15</v>
      </c>
      <c r="H10" s="30">
        <f t="shared" si="0"/>
        <v>169786.16</v>
      </c>
      <c r="I10" s="21"/>
    </row>
    <row r="11" spans="1:9" s="22" customFormat="1" ht="24.95" customHeight="1" x14ac:dyDescent="0.25">
      <c r="A11" s="26" t="s">
        <v>60</v>
      </c>
      <c r="B11" s="27">
        <v>45448</v>
      </c>
      <c r="C11" s="35" t="s">
        <v>61</v>
      </c>
      <c r="D11" s="36" t="s">
        <v>89</v>
      </c>
      <c r="E11" s="30">
        <v>71955.34</v>
      </c>
      <c r="F11" s="33">
        <v>45482</v>
      </c>
      <c r="G11" s="37">
        <v>4042.82</v>
      </c>
      <c r="H11" s="30">
        <f t="shared" si="0"/>
        <v>67912.51999999999</v>
      </c>
      <c r="I11" s="21"/>
    </row>
    <row r="12" spans="1:9" s="22" customFormat="1" ht="24.95" customHeight="1" x14ac:dyDescent="0.25">
      <c r="A12" s="26" t="s">
        <v>11</v>
      </c>
      <c r="B12" s="27">
        <v>45474</v>
      </c>
      <c r="C12" s="35" t="s">
        <v>59</v>
      </c>
      <c r="D12" s="36" t="s">
        <v>158</v>
      </c>
      <c r="E12" s="30">
        <f>1555775+787150+788125</f>
        <v>3131050</v>
      </c>
      <c r="F12" s="33">
        <v>45492</v>
      </c>
      <c r="G12" s="37">
        <v>1555775</v>
      </c>
      <c r="H12" s="30">
        <f t="shared" si="0"/>
        <v>1575275</v>
      </c>
      <c r="I12" s="21"/>
    </row>
    <row r="13" spans="1:9" s="22" customFormat="1" ht="24.95" customHeight="1" x14ac:dyDescent="0.25">
      <c r="A13" s="26" t="s">
        <v>29</v>
      </c>
      <c r="B13" s="27">
        <v>45474</v>
      </c>
      <c r="C13" s="31" t="s">
        <v>30</v>
      </c>
      <c r="D13" s="35" t="s">
        <v>104</v>
      </c>
      <c r="E13" s="30">
        <v>745</v>
      </c>
      <c r="F13" s="33">
        <v>45499</v>
      </c>
      <c r="G13" s="37">
        <v>745</v>
      </c>
      <c r="H13" s="30">
        <f t="shared" si="0"/>
        <v>0</v>
      </c>
      <c r="I13" s="21"/>
    </row>
    <row r="14" spans="1:9" s="22" customFormat="1" ht="24.95" customHeight="1" x14ac:dyDescent="0.25">
      <c r="A14" s="26" t="s">
        <v>120</v>
      </c>
      <c r="B14" s="27">
        <v>45503</v>
      </c>
      <c r="C14" s="31" t="s">
        <v>130</v>
      </c>
      <c r="D14" s="26" t="s">
        <v>125</v>
      </c>
      <c r="E14" s="32">
        <v>23539.26</v>
      </c>
      <c r="F14" s="33">
        <v>45504</v>
      </c>
      <c r="G14" s="34">
        <v>0</v>
      </c>
      <c r="H14" s="30">
        <f t="shared" si="0"/>
        <v>23539.26</v>
      </c>
      <c r="I14" s="21"/>
    </row>
    <row r="15" spans="1:9" s="22" customFormat="1" ht="24.95" customHeight="1" x14ac:dyDescent="0.25">
      <c r="A15" s="26" t="s">
        <v>12</v>
      </c>
      <c r="B15" s="27">
        <v>45474</v>
      </c>
      <c r="C15" s="31" t="s">
        <v>63</v>
      </c>
      <c r="D15" s="26" t="s">
        <v>64</v>
      </c>
      <c r="E15" s="32">
        <v>600000</v>
      </c>
      <c r="F15" s="33">
        <v>45491</v>
      </c>
      <c r="G15" s="34">
        <v>600000</v>
      </c>
      <c r="H15" s="30">
        <f t="shared" si="0"/>
        <v>0</v>
      </c>
      <c r="I15" s="21"/>
    </row>
    <row r="16" spans="1:9" s="22" customFormat="1" ht="24.95" customHeight="1" x14ac:dyDescent="0.25">
      <c r="A16" s="26" t="s">
        <v>49</v>
      </c>
      <c r="B16" s="27">
        <v>45449</v>
      </c>
      <c r="C16" s="26" t="s">
        <v>50</v>
      </c>
      <c r="D16" s="26" t="s">
        <v>112</v>
      </c>
      <c r="E16" s="32">
        <f>1334369.8+1675847.46</f>
        <v>3010217.26</v>
      </c>
      <c r="F16" s="33">
        <v>45482</v>
      </c>
      <c r="G16" s="34">
        <v>970450.78</v>
      </c>
      <c r="H16" s="30">
        <f t="shared" si="0"/>
        <v>2039766.4799999997</v>
      </c>
      <c r="I16" s="21"/>
    </row>
    <row r="17" spans="1:9" s="22" customFormat="1" ht="24.95" customHeight="1" x14ac:dyDescent="0.25">
      <c r="A17" s="26" t="s">
        <v>13</v>
      </c>
      <c r="B17" s="27">
        <v>45474</v>
      </c>
      <c r="C17" s="35" t="s">
        <v>27</v>
      </c>
      <c r="D17" s="26" t="s">
        <v>116</v>
      </c>
      <c r="E17" s="32">
        <v>660</v>
      </c>
      <c r="F17" s="33">
        <v>45492</v>
      </c>
      <c r="G17" s="34">
        <v>660</v>
      </c>
      <c r="H17" s="30">
        <f t="shared" si="0"/>
        <v>0</v>
      </c>
      <c r="I17" s="21"/>
    </row>
    <row r="18" spans="1:9" s="22" customFormat="1" ht="24.95" customHeight="1" x14ac:dyDescent="0.25">
      <c r="A18" s="26" t="s">
        <v>48</v>
      </c>
      <c r="B18" s="27">
        <v>45469</v>
      </c>
      <c r="C18" s="26" t="s">
        <v>56</v>
      </c>
      <c r="D18" s="26" t="s">
        <v>90</v>
      </c>
      <c r="E18" s="32">
        <f>19651.56+3485.76+124491.53</f>
        <v>147628.85</v>
      </c>
      <c r="F18" s="33">
        <v>45498</v>
      </c>
      <c r="G18" s="34">
        <f>19651.56+3485.76</f>
        <v>23137.32</v>
      </c>
      <c r="H18" s="30">
        <f t="shared" si="0"/>
        <v>124491.53</v>
      </c>
      <c r="I18" s="21"/>
    </row>
    <row r="19" spans="1:9" s="22" customFormat="1" ht="24.95" customHeight="1" x14ac:dyDescent="0.25">
      <c r="A19" s="35" t="s">
        <v>15</v>
      </c>
      <c r="B19" s="38">
        <v>45470</v>
      </c>
      <c r="C19" s="39" t="s">
        <v>159</v>
      </c>
      <c r="D19" s="35" t="s">
        <v>113</v>
      </c>
      <c r="E19" s="40">
        <f>251938.39+3772.06+252928.73+3772.09</f>
        <v>512411.27000000008</v>
      </c>
      <c r="F19" s="33">
        <v>45492</v>
      </c>
      <c r="G19" s="41">
        <f>251938.39+3772.06</f>
        <v>255710.45</v>
      </c>
      <c r="H19" s="40">
        <f t="shared" si="0"/>
        <v>256700.82000000007</v>
      </c>
      <c r="I19" s="21"/>
    </row>
    <row r="20" spans="1:9" s="22" customFormat="1" ht="24.95" customHeight="1" x14ac:dyDescent="0.25">
      <c r="A20" s="26" t="s">
        <v>44</v>
      </c>
      <c r="B20" s="27" t="s">
        <v>42</v>
      </c>
      <c r="C20" s="35" t="s">
        <v>43</v>
      </c>
      <c r="D20" s="26" t="s">
        <v>41</v>
      </c>
      <c r="E20" s="32">
        <v>32657.45</v>
      </c>
      <c r="F20" s="33">
        <v>45504</v>
      </c>
      <c r="G20" s="34">
        <v>0</v>
      </c>
      <c r="H20" s="40">
        <f t="shared" si="0"/>
        <v>32657.45</v>
      </c>
      <c r="I20" s="21"/>
    </row>
    <row r="21" spans="1:9" s="22" customFormat="1" ht="24.95" customHeight="1" x14ac:dyDescent="0.25">
      <c r="A21" s="26" t="s">
        <v>16</v>
      </c>
      <c r="B21" s="27">
        <v>45453</v>
      </c>
      <c r="C21" s="31" t="s">
        <v>17</v>
      </c>
      <c r="D21" s="35" t="s">
        <v>94</v>
      </c>
      <c r="E21" s="30">
        <v>197230</v>
      </c>
      <c r="F21" s="33">
        <v>45483</v>
      </c>
      <c r="G21" s="37">
        <v>56167.199999999997</v>
      </c>
      <c r="H21" s="40">
        <f t="shared" si="0"/>
        <v>141062.79999999999</v>
      </c>
      <c r="I21" s="21"/>
    </row>
    <row r="22" spans="1:9" s="22" customFormat="1" ht="24.95" customHeight="1" x14ac:dyDescent="0.25">
      <c r="A22" s="26" t="s">
        <v>18</v>
      </c>
      <c r="B22" s="27">
        <v>45467</v>
      </c>
      <c r="C22" s="35" t="s">
        <v>28</v>
      </c>
      <c r="D22" s="26" t="s">
        <v>88</v>
      </c>
      <c r="E22" s="32">
        <f>293328.17+311669.21</f>
        <v>604997.38</v>
      </c>
      <c r="F22" s="33">
        <v>45493</v>
      </c>
      <c r="G22" s="34">
        <v>293328.17</v>
      </c>
      <c r="H22" s="30">
        <f t="shared" si="0"/>
        <v>311669.21000000002</v>
      </c>
      <c r="I22" s="21"/>
    </row>
    <row r="23" spans="1:9" s="22" customFormat="1" ht="24.95" customHeight="1" x14ac:dyDescent="0.25">
      <c r="A23" s="26" t="s">
        <v>33</v>
      </c>
      <c r="B23" s="27">
        <v>45474</v>
      </c>
      <c r="C23" s="31" t="s">
        <v>36</v>
      </c>
      <c r="D23" s="27" t="s">
        <v>73</v>
      </c>
      <c r="E23" s="30">
        <v>84332.46</v>
      </c>
      <c r="F23" s="33">
        <v>45504</v>
      </c>
      <c r="G23" s="37">
        <v>0</v>
      </c>
      <c r="H23" s="30">
        <f t="shared" si="0"/>
        <v>84332.46</v>
      </c>
      <c r="I23" s="21"/>
    </row>
    <row r="24" spans="1:9" s="22" customFormat="1" ht="24.95" customHeight="1" x14ac:dyDescent="0.25">
      <c r="A24" s="26" t="s">
        <v>81</v>
      </c>
      <c r="B24" s="27">
        <v>45470</v>
      </c>
      <c r="C24" s="35" t="s">
        <v>79</v>
      </c>
      <c r="D24" s="26" t="s">
        <v>82</v>
      </c>
      <c r="E24" s="32">
        <v>22414.68</v>
      </c>
      <c r="F24" s="33">
        <v>45499</v>
      </c>
      <c r="G24" s="34">
        <v>22414.68</v>
      </c>
      <c r="H24" s="30">
        <f t="shared" si="0"/>
        <v>0</v>
      </c>
      <c r="I24" s="21"/>
    </row>
    <row r="25" spans="1:9" s="22" customFormat="1" ht="24.95" customHeight="1" x14ac:dyDescent="0.25">
      <c r="A25" s="26" t="s">
        <v>19</v>
      </c>
      <c r="B25" s="27">
        <v>45480</v>
      </c>
      <c r="C25" s="31" t="s">
        <v>38</v>
      </c>
      <c r="D25" s="26" t="s">
        <v>109</v>
      </c>
      <c r="E25" s="30">
        <v>96551.33</v>
      </c>
      <c r="F25" s="33">
        <v>45500</v>
      </c>
      <c r="G25" s="37">
        <f>33466.31+37576.22</f>
        <v>71042.53</v>
      </c>
      <c r="H25" s="30">
        <f t="shared" si="0"/>
        <v>25508.800000000003</v>
      </c>
      <c r="I25" s="21"/>
    </row>
    <row r="26" spans="1:9" s="22" customFormat="1" ht="24.95" customHeight="1" x14ac:dyDescent="0.25">
      <c r="A26" s="26" t="s">
        <v>70</v>
      </c>
      <c r="B26" s="27">
        <v>45454</v>
      </c>
      <c r="C26" s="31" t="s">
        <v>69</v>
      </c>
      <c r="D26" s="26" t="s">
        <v>103</v>
      </c>
      <c r="E26" s="30">
        <v>415526.45</v>
      </c>
      <c r="F26" s="33">
        <v>45484</v>
      </c>
      <c r="G26" s="37">
        <v>8877</v>
      </c>
      <c r="H26" s="30">
        <f t="shared" si="0"/>
        <v>406649.45</v>
      </c>
      <c r="I26" s="21"/>
    </row>
    <row r="27" spans="1:9" s="22" customFormat="1" ht="24.95" customHeight="1" x14ac:dyDescent="0.25">
      <c r="A27" s="26" t="s">
        <v>37</v>
      </c>
      <c r="B27" s="27">
        <v>45474</v>
      </c>
      <c r="C27" s="35" t="s">
        <v>40</v>
      </c>
      <c r="D27" s="26" t="s">
        <v>74</v>
      </c>
      <c r="E27" s="32">
        <v>91186.44</v>
      </c>
      <c r="F27" s="33">
        <v>45504</v>
      </c>
      <c r="G27" s="34">
        <v>0</v>
      </c>
      <c r="H27" s="30">
        <f t="shared" si="0"/>
        <v>91186.44</v>
      </c>
      <c r="I27" s="21"/>
    </row>
    <row r="28" spans="1:9" s="22" customFormat="1" ht="24.95" customHeight="1" x14ac:dyDescent="0.25">
      <c r="A28" s="26" t="s">
        <v>124</v>
      </c>
      <c r="B28" s="27">
        <v>45489</v>
      </c>
      <c r="C28" s="35" t="s">
        <v>131</v>
      </c>
      <c r="D28" s="26" t="s">
        <v>126</v>
      </c>
      <c r="E28" s="32">
        <v>152660.74</v>
      </c>
      <c r="F28" s="33">
        <v>45504</v>
      </c>
      <c r="G28" s="34">
        <v>0</v>
      </c>
      <c r="H28" s="30">
        <f t="shared" si="0"/>
        <v>152660.74</v>
      </c>
      <c r="I28" s="21"/>
    </row>
    <row r="29" spans="1:9" s="22" customFormat="1" ht="24.95" customHeight="1" x14ac:dyDescent="0.25">
      <c r="A29" s="26" t="s">
        <v>20</v>
      </c>
      <c r="B29" s="27" t="s">
        <v>101</v>
      </c>
      <c r="C29" s="26" t="s">
        <v>21</v>
      </c>
      <c r="D29" s="26" t="s">
        <v>102</v>
      </c>
      <c r="E29" s="32">
        <f>400094.26+404218.76+189677.11*3+18296.1</f>
        <v>1391640.4500000002</v>
      </c>
      <c r="F29" s="33">
        <v>45497</v>
      </c>
      <c r="G29" s="34">
        <f>400094.26+404218.76</f>
        <v>804313.02</v>
      </c>
      <c r="H29" s="30">
        <f t="shared" si="0"/>
        <v>587327.43000000017</v>
      </c>
      <c r="I29" s="21"/>
    </row>
    <row r="30" spans="1:9" s="22" customFormat="1" ht="24.95" customHeight="1" x14ac:dyDescent="0.25">
      <c r="A30" s="26" t="s">
        <v>78</v>
      </c>
      <c r="B30" s="27">
        <v>45464</v>
      </c>
      <c r="C30" s="35" t="s">
        <v>79</v>
      </c>
      <c r="D30" s="26" t="s">
        <v>80</v>
      </c>
      <c r="E30" s="32">
        <v>10452.5</v>
      </c>
      <c r="F30" s="33">
        <v>45485</v>
      </c>
      <c r="G30" s="34">
        <v>10452.5</v>
      </c>
      <c r="H30" s="30">
        <f t="shared" si="0"/>
        <v>0</v>
      </c>
      <c r="I30" s="21"/>
    </row>
    <row r="31" spans="1:9" s="22" customFormat="1" ht="24.95" customHeight="1" x14ac:dyDescent="0.25">
      <c r="A31" s="26" t="s">
        <v>54</v>
      </c>
      <c r="B31" s="27">
        <v>45440</v>
      </c>
      <c r="C31" s="35" t="s">
        <v>57</v>
      </c>
      <c r="D31" s="26" t="s">
        <v>55</v>
      </c>
      <c r="E31" s="32">
        <v>100296</v>
      </c>
      <c r="F31" s="33">
        <v>45477</v>
      </c>
      <c r="G31" s="34">
        <v>43416</v>
      </c>
      <c r="H31" s="30">
        <f t="shared" si="0"/>
        <v>56880</v>
      </c>
      <c r="I31" s="21"/>
    </row>
    <row r="32" spans="1:9" s="22" customFormat="1" ht="24.95" customHeight="1" x14ac:dyDescent="0.25">
      <c r="A32" s="26" t="s">
        <v>53</v>
      </c>
      <c r="B32" s="27">
        <v>45477</v>
      </c>
      <c r="C32" s="35" t="s">
        <v>56</v>
      </c>
      <c r="D32" s="26" t="s">
        <v>105</v>
      </c>
      <c r="E32" s="32">
        <v>37500.480000000003</v>
      </c>
      <c r="F32" s="33">
        <v>45499</v>
      </c>
      <c r="G32" s="34">
        <v>37500.480000000003</v>
      </c>
      <c r="H32" s="30">
        <f t="shared" si="0"/>
        <v>0</v>
      </c>
      <c r="I32" s="21"/>
    </row>
    <row r="33" spans="1:9" s="22" customFormat="1" ht="24.95" customHeight="1" x14ac:dyDescent="0.25">
      <c r="A33" s="26" t="s">
        <v>83</v>
      </c>
      <c r="B33" s="27">
        <v>45455</v>
      </c>
      <c r="C33" s="35" t="s">
        <v>84</v>
      </c>
      <c r="D33" s="26" t="s">
        <v>85</v>
      </c>
      <c r="E33" s="32">
        <f>600000+128000</f>
        <v>728000</v>
      </c>
      <c r="F33" s="33">
        <v>45479</v>
      </c>
      <c r="G33" s="34">
        <f>600000+128000</f>
        <v>728000</v>
      </c>
      <c r="H33" s="30">
        <f t="shared" si="0"/>
        <v>0</v>
      </c>
      <c r="I33" s="21"/>
    </row>
    <row r="34" spans="1:9" s="22" customFormat="1" ht="24.95" customHeight="1" x14ac:dyDescent="0.25">
      <c r="A34" s="26" t="s">
        <v>110</v>
      </c>
      <c r="B34" s="27">
        <v>45418</v>
      </c>
      <c r="C34" s="35" t="s">
        <v>68</v>
      </c>
      <c r="D34" s="26" t="s">
        <v>111</v>
      </c>
      <c r="E34" s="32">
        <v>20000</v>
      </c>
      <c r="F34" s="33">
        <v>45498</v>
      </c>
      <c r="G34" s="34">
        <v>20000</v>
      </c>
      <c r="H34" s="30">
        <f t="shared" si="0"/>
        <v>0</v>
      </c>
      <c r="I34" s="21"/>
    </row>
    <row r="35" spans="1:9" s="22" customFormat="1" ht="24.95" customHeight="1" x14ac:dyDescent="0.25">
      <c r="A35" s="26" t="s">
        <v>123</v>
      </c>
      <c r="B35" s="27">
        <v>45504</v>
      </c>
      <c r="C35" s="35" t="s">
        <v>132</v>
      </c>
      <c r="D35" s="26" t="s">
        <v>129</v>
      </c>
      <c r="E35" s="32">
        <v>56109.17</v>
      </c>
      <c r="F35" s="33">
        <v>45504</v>
      </c>
      <c r="G35" s="34">
        <v>0</v>
      </c>
      <c r="H35" s="30">
        <f t="shared" si="0"/>
        <v>56109.17</v>
      </c>
      <c r="I35" s="21"/>
    </row>
    <row r="36" spans="1:9" s="22" customFormat="1" ht="24.95" customHeight="1" x14ac:dyDescent="0.25">
      <c r="A36" s="26" t="s">
        <v>58</v>
      </c>
      <c r="B36" s="27">
        <v>45470</v>
      </c>
      <c r="C36" s="35" t="s">
        <v>62</v>
      </c>
      <c r="D36" s="26" t="s">
        <v>108</v>
      </c>
      <c r="E36" s="32">
        <v>1138153.2</v>
      </c>
      <c r="F36" s="33">
        <v>45496</v>
      </c>
      <c r="G36" s="34">
        <v>190000</v>
      </c>
      <c r="H36" s="32">
        <f t="shared" si="0"/>
        <v>948153.2</v>
      </c>
      <c r="I36" s="21"/>
    </row>
    <row r="37" spans="1:9" s="22" customFormat="1" ht="24.95" customHeight="1" x14ac:dyDescent="0.25">
      <c r="A37" s="26" t="s">
        <v>22</v>
      </c>
      <c r="B37" s="27">
        <v>45444</v>
      </c>
      <c r="C37" s="26" t="s">
        <v>39</v>
      </c>
      <c r="D37" s="26" t="s">
        <v>87</v>
      </c>
      <c r="E37" s="30">
        <v>580534.67000000004</v>
      </c>
      <c r="F37" s="33">
        <v>45504</v>
      </c>
      <c r="G37" s="37">
        <f>40748.02+35682.05</f>
        <v>76430.070000000007</v>
      </c>
      <c r="H37" s="30">
        <f t="shared" si="0"/>
        <v>504104.60000000003</v>
      </c>
      <c r="I37" s="21"/>
    </row>
    <row r="38" spans="1:9" s="22" customFormat="1" ht="24.95" customHeight="1" x14ac:dyDescent="0.25">
      <c r="A38" s="26" t="s">
        <v>91</v>
      </c>
      <c r="B38" s="27">
        <v>45481</v>
      </c>
      <c r="C38" s="35" t="s">
        <v>92</v>
      </c>
      <c r="D38" s="26" t="s">
        <v>93</v>
      </c>
      <c r="E38" s="32">
        <v>58534</v>
      </c>
      <c r="F38" s="33">
        <v>45499</v>
      </c>
      <c r="G38" s="34">
        <v>58534</v>
      </c>
      <c r="H38" s="30">
        <v>0</v>
      </c>
      <c r="I38" s="21"/>
    </row>
    <row r="39" spans="1:9" s="22" customFormat="1" ht="24.95" customHeight="1" x14ac:dyDescent="0.25">
      <c r="A39" s="26" t="s">
        <v>121</v>
      </c>
      <c r="B39" s="27">
        <v>45495</v>
      </c>
      <c r="C39" s="26" t="s">
        <v>133</v>
      </c>
      <c r="D39" s="26" t="s">
        <v>127</v>
      </c>
      <c r="E39" s="30">
        <v>50140.05</v>
      </c>
      <c r="F39" s="33">
        <v>45504</v>
      </c>
      <c r="G39" s="37">
        <v>0</v>
      </c>
      <c r="H39" s="30">
        <f t="shared" ref="H39:H58" si="1">+E39-G39</f>
        <v>50140.05</v>
      </c>
      <c r="I39" s="21"/>
    </row>
    <row r="40" spans="1:9" s="22" customFormat="1" ht="24.95" customHeight="1" x14ac:dyDescent="0.25">
      <c r="A40" s="26" t="s">
        <v>46</v>
      </c>
      <c r="B40" s="27">
        <v>45470</v>
      </c>
      <c r="C40" s="26" t="s">
        <v>47</v>
      </c>
      <c r="D40" s="26" t="s">
        <v>106</v>
      </c>
      <c r="E40" s="30">
        <v>104426.8</v>
      </c>
      <c r="F40" s="33">
        <v>45497</v>
      </c>
      <c r="G40" s="37">
        <f>5650+16570.4+3981.2</f>
        <v>26201.600000000002</v>
      </c>
      <c r="H40" s="30">
        <f t="shared" si="1"/>
        <v>78225.2</v>
      </c>
      <c r="I40" s="21"/>
    </row>
    <row r="41" spans="1:9" s="22" customFormat="1" ht="24.95" customHeight="1" x14ac:dyDescent="0.25">
      <c r="A41" s="26" t="s">
        <v>118</v>
      </c>
      <c r="B41" s="27">
        <v>45484</v>
      </c>
      <c r="C41" s="26" t="s">
        <v>71</v>
      </c>
      <c r="D41" s="26" t="s">
        <v>119</v>
      </c>
      <c r="E41" s="30">
        <f>6750+20650</f>
        <v>27400</v>
      </c>
      <c r="F41" s="33">
        <v>45504</v>
      </c>
      <c r="G41" s="37">
        <v>27400</v>
      </c>
      <c r="H41" s="30">
        <f t="shared" si="1"/>
        <v>0</v>
      </c>
      <c r="I41" s="21"/>
    </row>
    <row r="42" spans="1:9" s="22" customFormat="1" ht="24.95" customHeight="1" x14ac:dyDescent="0.25">
      <c r="A42" s="26" t="s">
        <v>122</v>
      </c>
      <c r="B42" s="27">
        <v>45485</v>
      </c>
      <c r="C42" s="26" t="s">
        <v>134</v>
      </c>
      <c r="D42" s="26" t="s">
        <v>128</v>
      </c>
      <c r="E42" s="30">
        <v>7593.6</v>
      </c>
      <c r="F42" s="33">
        <v>45504</v>
      </c>
      <c r="G42" s="37">
        <v>0</v>
      </c>
      <c r="H42" s="30">
        <f t="shared" si="1"/>
        <v>7593.6</v>
      </c>
      <c r="I42" s="21"/>
    </row>
    <row r="43" spans="1:9" s="22" customFormat="1" ht="24.95" customHeight="1" x14ac:dyDescent="0.25">
      <c r="A43" s="26" t="s">
        <v>31</v>
      </c>
      <c r="B43" s="27">
        <v>45461</v>
      </c>
      <c r="C43" s="42" t="s">
        <v>32</v>
      </c>
      <c r="D43" s="26" t="s">
        <v>95</v>
      </c>
      <c r="E43" s="32">
        <v>12871</v>
      </c>
      <c r="F43" s="33">
        <v>45479</v>
      </c>
      <c r="G43" s="34">
        <v>12871</v>
      </c>
      <c r="H43" s="32">
        <f t="shared" si="1"/>
        <v>0</v>
      </c>
      <c r="I43" s="21"/>
    </row>
    <row r="44" spans="1:9" s="22" customFormat="1" ht="24.95" customHeight="1" x14ac:dyDescent="0.25">
      <c r="A44" s="26" t="s">
        <v>34</v>
      </c>
      <c r="B44" s="27">
        <v>45461</v>
      </c>
      <c r="C44" s="42" t="s">
        <v>35</v>
      </c>
      <c r="D44" s="26" t="s">
        <v>107</v>
      </c>
      <c r="E44" s="32">
        <v>10760</v>
      </c>
      <c r="F44" s="33">
        <v>45491</v>
      </c>
      <c r="G44" s="32">
        <v>5380</v>
      </c>
      <c r="H44" s="30">
        <f t="shared" si="1"/>
        <v>5380</v>
      </c>
      <c r="I44" s="21"/>
    </row>
    <row r="45" spans="1:9" s="22" customFormat="1" ht="24.95" customHeight="1" x14ac:dyDescent="0.25">
      <c r="A45" s="26" t="s">
        <v>75</v>
      </c>
      <c r="B45" s="27">
        <v>45453</v>
      </c>
      <c r="C45" s="42" t="s">
        <v>76</v>
      </c>
      <c r="D45" s="26" t="s">
        <v>77</v>
      </c>
      <c r="E45" s="32">
        <v>41960.74</v>
      </c>
      <c r="F45" s="33">
        <v>45475</v>
      </c>
      <c r="G45" s="32">
        <v>41960.74</v>
      </c>
      <c r="H45" s="30">
        <f t="shared" si="1"/>
        <v>0</v>
      </c>
      <c r="I45" s="21"/>
    </row>
    <row r="46" spans="1:9" s="22" customFormat="1" ht="24.95" customHeight="1" x14ac:dyDescent="0.25">
      <c r="A46" s="26" t="s">
        <v>98</v>
      </c>
      <c r="B46" s="27">
        <v>45477</v>
      </c>
      <c r="C46" s="26" t="s">
        <v>99</v>
      </c>
      <c r="D46" s="26" t="s">
        <v>100</v>
      </c>
      <c r="E46" s="30">
        <v>1145219.08</v>
      </c>
      <c r="F46" s="33">
        <v>45498</v>
      </c>
      <c r="G46" s="37">
        <v>228022.15</v>
      </c>
      <c r="H46" s="30">
        <f t="shared" si="1"/>
        <v>917196.93</v>
      </c>
      <c r="I46" s="21"/>
    </row>
    <row r="47" spans="1:9" s="22" customFormat="1" ht="24.95" customHeight="1" x14ac:dyDescent="0.25">
      <c r="A47" s="26" t="s">
        <v>65</v>
      </c>
      <c r="B47" s="27">
        <v>45446</v>
      </c>
      <c r="C47" s="26" t="s">
        <v>71</v>
      </c>
      <c r="D47" s="26" t="s">
        <v>117</v>
      </c>
      <c r="E47" s="30">
        <v>23853.58</v>
      </c>
      <c r="F47" s="33">
        <v>45478</v>
      </c>
      <c r="G47" s="37">
        <v>23853.58</v>
      </c>
      <c r="H47" s="30">
        <f t="shared" si="1"/>
        <v>0</v>
      </c>
      <c r="I47" s="21"/>
    </row>
    <row r="48" spans="1:9" s="22" customFormat="1" ht="24.95" customHeight="1" x14ac:dyDescent="0.25">
      <c r="A48" s="26" t="s">
        <v>66</v>
      </c>
      <c r="B48" s="27">
        <v>45474</v>
      </c>
      <c r="C48" s="26" t="s">
        <v>67</v>
      </c>
      <c r="D48" s="26" t="s">
        <v>115</v>
      </c>
      <c r="E48" s="30">
        <v>379430.06</v>
      </c>
      <c r="F48" s="33">
        <v>45499</v>
      </c>
      <c r="G48" s="37">
        <f>19707.2+8305.5+11865+19323+14181.5+56839</f>
        <v>130221.2</v>
      </c>
      <c r="H48" s="30">
        <f t="shared" si="1"/>
        <v>249208.86</v>
      </c>
      <c r="I48" s="23"/>
    </row>
    <row r="49" spans="1:9" s="22" customFormat="1" ht="24.95" customHeight="1" x14ac:dyDescent="0.25">
      <c r="A49" s="26" t="s">
        <v>23</v>
      </c>
      <c r="B49" s="27">
        <v>45476</v>
      </c>
      <c r="C49" s="35" t="s">
        <v>14</v>
      </c>
      <c r="D49" s="26" t="s">
        <v>160</v>
      </c>
      <c r="E49" s="30">
        <v>823792.06</v>
      </c>
      <c r="F49" s="33">
        <v>45504</v>
      </c>
      <c r="G49" s="37">
        <f>96246.05+33791.42</f>
        <v>130037.47</v>
      </c>
      <c r="H49" s="30">
        <f t="shared" si="1"/>
        <v>693754.59000000008</v>
      </c>
      <c r="I49" s="23"/>
    </row>
    <row r="50" spans="1:9" s="22" customFormat="1" ht="24.95" customHeight="1" x14ac:dyDescent="0.25">
      <c r="A50" s="26" t="s">
        <v>24</v>
      </c>
      <c r="B50" s="26" t="s">
        <v>96</v>
      </c>
      <c r="C50" s="35" t="s">
        <v>25</v>
      </c>
      <c r="D50" s="26" t="s">
        <v>97</v>
      </c>
      <c r="E50" s="32">
        <f>86888.16+86888.16</f>
        <v>173776.32</v>
      </c>
      <c r="F50" s="33">
        <v>45492</v>
      </c>
      <c r="G50" s="34">
        <v>86888.16</v>
      </c>
      <c r="H50" s="32">
        <f t="shared" si="1"/>
        <v>86888.16</v>
      </c>
      <c r="I50" s="23"/>
    </row>
    <row r="51" spans="1:9" s="22" customFormat="1" ht="24.95" customHeight="1" x14ac:dyDescent="0.25">
      <c r="A51" s="26" t="s">
        <v>144</v>
      </c>
      <c r="B51" s="27">
        <v>45484</v>
      </c>
      <c r="C51" s="35" t="s">
        <v>157</v>
      </c>
      <c r="D51" s="26" t="s">
        <v>145</v>
      </c>
      <c r="E51" s="32">
        <v>207060</v>
      </c>
      <c r="F51" s="33">
        <v>45504</v>
      </c>
      <c r="G51" s="37">
        <v>0</v>
      </c>
      <c r="H51" s="30">
        <f t="shared" si="1"/>
        <v>207060</v>
      </c>
      <c r="I51" s="23"/>
    </row>
    <row r="52" spans="1:9" s="22" customFormat="1" ht="24.95" customHeight="1" x14ac:dyDescent="0.25">
      <c r="A52" s="26" t="s">
        <v>154</v>
      </c>
      <c r="B52" s="27">
        <v>45489</v>
      </c>
      <c r="C52" s="35" t="s">
        <v>156</v>
      </c>
      <c r="D52" s="26" t="s">
        <v>155</v>
      </c>
      <c r="E52" s="32">
        <v>8814</v>
      </c>
      <c r="F52" s="33">
        <v>45504</v>
      </c>
      <c r="G52" s="37">
        <v>0</v>
      </c>
      <c r="H52" s="30">
        <f t="shared" si="1"/>
        <v>8814</v>
      </c>
      <c r="I52" s="23"/>
    </row>
    <row r="53" spans="1:9" s="22" customFormat="1" ht="24.95" customHeight="1" x14ac:dyDescent="0.25">
      <c r="A53" s="26" t="s">
        <v>136</v>
      </c>
      <c r="B53" s="27">
        <v>45502</v>
      </c>
      <c r="C53" s="26" t="s">
        <v>148</v>
      </c>
      <c r="D53" s="26" t="s">
        <v>137</v>
      </c>
      <c r="E53" s="32">
        <v>144586.95000000001</v>
      </c>
      <c r="F53" s="33">
        <v>45504</v>
      </c>
      <c r="G53" s="37">
        <v>0</v>
      </c>
      <c r="H53" s="30">
        <f t="shared" si="1"/>
        <v>144586.95000000001</v>
      </c>
      <c r="I53" s="23"/>
    </row>
    <row r="54" spans="1:9" s="22" customFormat="1" ht="24.95" customHeight="1" x14ac:dyDescent="0.25">
      <c r="A54" s="26" t="s">
        <v>142</v>
      </c>
      <c r="B54" s="27">
        <v>45497</v>
      </c>
      <c r="C54" s="26" t="s">
        <v>149</v>
      </c>
      <c r="D54" s="26" t="s">
        <v>143</v>
      </c>
      <c r="E54" s="30">
        <v>430400</v>
      </c>
      <c r="F54" s="33">
        <v>45504</v>
      </c>
      <c r="G54" s="37">
        <v>0</v>
      </c>
      <c r="H54" s="30">
        <f t="shared" si="1"/>
        <v>430400</v>
      </c>
      <c r="I54" s="23"/>
    </row>
    <row r="55" spans="1:9" s="22" customFormat="1" ht="24.95" customHeight="1" x14ac:dyDescent="0.25">
      <c r="A55" s="26" t="s">
        <v>146</v>
      </c>
      <c r="B55" s="27">
        <v>45504</v>
      </c>
      <c r="C55" s="26" t="s">
        <v>130</v>
      </c>
      <c r="D55" s="26" t="s">
        <v>147</v>
      </c>
      <c r="E55" s="30">
        <v>22408.47</v>
      </c>
      <c r="F55" s="33">
        <v>45504</v>
      </c>
      <c r="G55" s="37">
        <v>0</v>
      </c>
      <c r="H55" s="30">
        <f t="shared" si="1"/>
        <v>22408.47</v>
      </c>
      <c r="I55" s="23"/>
    </row>
    <row r="56" spans="1:9" s="22" customFormat="1" ht="24.95" customHeight="1" x14ac:dyDescent="0.25">
      <c r="A56" s="26" t="s">
        <v>140</v>
      </c>
      <c r="B56" s="27">
        <v>45489</v>
      </c>
      <c r="C56" s="42" t="s">
        <v>150</v>
      </c>
      <c r="D56" s="26" t="s">
        <v>141</v>
      </c>
      <c r="E56" s="32">
        <v>342969</v>
      </c>
      <c r="F56" s="33">
        <v>45504</v>
      </c>
      <c r="G56" s="37">
        <v>0</v>
      </c>
      <c r="H56" s="30">
        <f t="shared" si="1"/>
        <v>342969</v>
      </c>
      <c r="I56" s="23"/>
    </row>
    <row r="57" spans="1:9" s="22" customFormat="1" ht="24.95" customHeight="1" x14ac:dyDescent="0.25">
      <c r="A57" s="26" t="s">
        <v>135</v>
      </c>
      <c r="B57" s="27">
        <v>45504</v>
      </c>
      <c r="C57" s="42" t="s">
        <v>152</v>
      </c>
      <c r="D57" s="26" t="s">
        <v>153</v>
      </c>
      <c r="E57" s="32">
        <v>823140</v>
      </c>
      <c r="F57" s="33">
        <v>45504</v>
      </c>
      <c r="G57" s="37">
        <v>0</v>
      </c>
      <c r="H57" s="30">
        <f t="shared" si="1"/>
        <v>823140</v>
      </c>
      <c r="I57" s="23"/>
    </row>
    <row r="58" spans="1:9" s="22" customFormat="1" ht="24.95" customHeight="1" x14ac:dyDescent="0.25">
      <c r="A58" s="26" t="s">
        <v>138</v>
      </c>
      <c r="B58" s="27">
        <v>45492</v>
      </c>
      <c r="C58" s="42" t="s">
        <v>151</v>
      </c>
      <c r="D58" s="26" t="s">
        <v>139</v>
      </c>
      <c r="E58" s="32">
        <v>37424.97</v>
      </c>
      <c r="F58" s="33">
        <v>45504</v>
      </c>
      <c r="G58" s="37">
        <v>0</v>
      </c>
      <c r="H58" s="30">
        <f t="shared" si="1"/>
        <v>37424.97</v>
      </c>
      <c r="I58" s="21"/>
    </row>
    <row r="59" spans="1:9" s="22" customFormat="1" ht="29.25" customHeight="1" x14ac:dyDescent="0.25">
      <c r="A59" s="24" t="s">
        <v>26</v>
      </c>
      <c r="B59" s="24"/>
      <c r="C59" s="24"/>
      <c r="D59" s="24"/>
      <c r="E59" s="17">
        <f>SUM(E9:E58)</f>
        <v>18612131.620000001</v>
      </c>
      <c r="F59" s="17"/>
      <c r="G59" s="17">
        <f>SUM(G9:G58)</f>
        <v>6710838.0700000012</v>
      </c>
      <c r="H59" s="17">
        <f>SUM(H9:H58)</f>
        <v>11901293.550000001</v>
      </c>
      <c r="I59" s="25"/>
    </row>
    <row r="60" spans="1:9" x14ac:dyDescent="0.2">
      <c r="D60" s="11"/>
      <c r="G60" s="6"/>
      <c r="I60" s="7"/>
    </row>
    <row r="61" spans="1:9" x14ac:dyDescent="0.2">
      <c r="D61" s="11"/>
      <c r="G61" s="6"/>
      <c r="I61" s="7"/>
    </row>
    <row r="62" spans="1:9" x14ac:dyDescent="0.2">
      <c r="G62" s="6"/>
    </row>
    <row r="64" spans="1:9" x14ac:dyDescent="0.2">
      <c r="C64" s="12"/>
    </row>
    <row r="65" spans="3:3" x14ac:dyDescent="0.2">
      <c r="C65" s="11"/>
    </row>
  </sheetData>
  <autoFilter ref="A8:H58" xr:uid="{00000000-0009-0000-0000-000000000000}">
    <sortState xmlns:xlrd2="http://schemas.microsoft.com/office/spreadsheetml/2017/richdata2" ref="A9:H58">
      <sortCondition ref="A8:A58"/>
    </sortState>
  </autoFilter>
  <sortState xmlns:xlrd2="http://schemas.microsoft.com/office/spreadsheetml/2017/richdata2" ref="A9:H58">
    <sortCondition ref="A9:A58"/>
  </sortState>
  <mergeCells count="3">
    <mergeCell ref="A5:H5"/>
    <mergeCell ref="A6:H6"/>
    <mergeCell ref="A7:H7"/>
  </mergeCells>
  <pageMargins left="0.7" right="0.7" top="0.75" bottom="0.75" header="0.3" footer="0.3"/>
  <pageSetup scale="45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f3335f-e4f0-4829-9abc-95a146d64f3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2024-08-15T18:19:11Z</cp:lastPrinted>
  <dcterms:created xsi:type="dcterms:W3CDTF">2023-02-06T15:07:28Z</dcterms:created>
  <dcterms:modified xsi:type="dcterms:W3CDTF">2024-08-15T18:19:17Z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