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874218BD-D8D1-4FB3-837E-8FF3448DC71B}" xr6:coauthVersionLast="47" xr6:coauthVersionMax="47" xr10:uidLastSave="{00000000-0000-0000-0000-000000000000}"/>
  <bookViews>
    <workbookView xWindow="-120" yWindow="-120" windowWidth="29040" windowHeight="15720" xr2:uid="{89689411-BA17-4328-A5C1-E95BE319531B}"/>
  </bookViews>
  <sheets>
    <sheet name="JULIO 2025" sheetId="11" r:id="rId1"/>
  </sheets>
  <definedNames>
    <definedName name="_xlnm._FilterDatabase" localSheetId="0" hidden="1">'JULIO 2025'!$A$8:$H$70</definedName>
    <definedName name="_xlnm.Print_Area" localSheetId="0">'JULIO 2025'!$A$1:$H$71</definedName>
    <definedName name="_xlnm.Print_Titles" localSheetId="0">'JULIO 2025'!$1:$8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0" i="11" l="1"/>
  <c r="G70" i="11"/>
  <c r="E70" i="11"/>
  <c r="H20" i="11" l="1"/>
  <c r="H64" i="11"/>
  <c r="H61" i="11"/>
  <c r="H55" i="11"/>
  <c r="H40" i="11"/>
  <c r="H63" i="11"/>
  <c r="H37" i="11"/>
  <c r="H66" i="11"/>
  <c r="H21" i="11"/>
  <c r="H41" i="11"/>
  <c r="E23" i="11"/>
  <c r="H14" i="11"/>
  <c r="H13" i="11"/>
  <c r="H10" i="11"/>
  <c r="E60" i="11"/>
  <c r="H46" i="11"/>
  <c r="G18" i="11"/>
  <c r="E18" i="11"/>
  <c r="E42" i="11"/>
  <c r="H25" i="11"/>
  <c r="E50" i="11"/>
  <c r="H53" i="11"/>
  <c r="E68" i="11"/>
  <c r="G38" i="11"/>
  <c r="E38" i="11"/>
  <c r="H67" i="11"/>
  <c r="E22" i="11"/>
  <c r="H22" i="11" s="1"/>
  <c r="E24" i="11"/>
  <c r="E12" i="11"/>
  <c r="H12" i="11" s="1"/>
  <c r="H44" i="11"/>
  <c r="E9" i="11"/>
  <c r="E30" i="11"/>
  <c r="H28" i="11"/>
  <c r="E69" i="11"/>
  <c r="H56" i="11"/>
  <c r="H51" i="11"/>
  <c r="H52" i="11"/>
  <c r="E33" i="11"/>
  <c r="E39" i="11"/>
  <c r="H39" i="11" s="1"/>
  <c r="H58" i="11"/>
  <c r="H45" i="11"/>
  <c r="H17" i="11"/>
  <c r="G48" i="11"/>
  <c r="E48" i="11"/>
  <c r="H31" i="11"/>
  <c r="E19" i="11"/>
  <c r="E11" i="11"/>
  <c r="H48" i="11" l="1"/>
  <c r="H43" i="11"/>
  <c r="H49" i="11"/>
  <c r="H11" i="11" l="1"/>
  <c r="H19" i="11"/>
  <c r="H15" i="11"/>
  <c r="H23" i="11"/>
  <c r="H24" i="11"/>
  <c r="H29" i="11"/>
  <c r="H32" i="11"/>
  <c r="H26" i="11"/>
  <c r="H27" i="11"/>
  <c r="H30" i="11"/>
  <c r="H34" i="11"/>
  <c r="H33" i="11"/>
  <c r="H35" i="11"/>
  <c r="H36" i="11"/>
  <c r="H42" i="11"/>
  <c r="H47" i="11"/>
  <c r="H50" i="11"/>
  <c r="H54" i="11"/>
  <c r="H57" i="11"/>
  <c r="H59" i="11"/>
  <c r="H60" i="11"/>
  <c r="H62" i="11"/>
  <c r="H65" i="11"/>
  <c r="H68" i="11"/>
  <c r="H38" i="11" l="1"/>
  <c r="H18" i="11"/>
  <c r="H9" i="11"/>
  <c r="H69" i="11"/>
  <c r="H16" i="11" l="1"/>
</calcChain>
</file>

<file path=xl/sharedStrings.xml><?xml version="1.0" encoding="utf-8"?>
<sst xmlns="http://schemas.openxmlformats.org/spreadsheetml/2006/main" count="201" uniqueCount="197">
  <si>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</si>
  <si>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</si>
  <si>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</si>
  <si>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</si>
  <si>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</si>
  <si>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</si>
  <si>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</si>
  <si>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</si>
  <si>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</si>
  <si>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</si>
  <si>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>ALTICE DOMINICANA, SA</t>
  </si>
  <si>
    <t>P/Servicios telefónicos (FLOTA) y 809-185-4528.</t>
  </si>
  <si>
    <t>ASOC. DOMINICANA DE ZONAS FRANCAS (ADOZONA)</t>
  </si>
  <si>
    <t>BANCO DE RESERVAS DE LA REP. DOM.</t>
  </si>
  <si>
    <t>CAASD</t>
  </si>
  <si>
    <t xml:space="preserve">COMPANIA DOMINICANA DE TELEFONOS </t>
  </si>
  <si>
    <t xml:space="preserve">EDITORA EL CARIBE </t>
  </si>
  <si>
    <t>P/Servicios de Publicidad.</t>
  </si>
  <si>
    <t>EMPRESA DISTRIBUIDORA DE ELECTRICIDAD DEL ESTE S.A</t>
  </si>
  <si>
    <t>HUMANO SEGUROS S A</t>
  </si>
  <si>
    <t xml:space="preserve">VIAMAR </t>
  </si>
  <si>
    <t>WINDTELECOM, SA</t>
  </si>
  <si>
    <t>P/ Servicios de internet para la institución.</t>
  </si>
  <si>
    <t>TOTAL</t>
  </si>
  <si>
    <t xml:space="preserve">AYUNTAMIENTO DEL DISTRITO NACIONAL </t>
  </si>
  <si>
    <t>P/Servicios de recogida de basura.</t>
  </si>
  <si>
    <t>SEGUROS UNIVERSAL</t>
  </si>
  <si>
    <t xml:space="preserve">FLORISTERIA ZUNIFLOR SRL </t>
  </si>
  <si>
    <t>SERVICIOS E INSTALACIONES TECNICAS SRL</t>
  </si>
  <si>
    <t>P/floricultura para uso de la institucion.</t>
  </si>
  <si>
    <t>GRUPO BVC SRL</t>
  </si>
  <si>
    <t>P/Mantenimiento aires acondicionados.</t>
  </si>
  <si>
    <t>B1500000316</t>
  </si>
  <si>
    <t>P/Compra agendas para colaboradores de la institucion.</t>
  </si>
  <si>
    <t>EDICIONES VALDES SRL</t>
  </si>
  <si>
    <t>OPTIMUN CONTROL DE PLAGAS</t>
  </si>
  <si>
    <t xml:space="preserve">P/Servicios de fumigacion de plagas e insectos de oficina de la institucion. </t>
  </si>
  <si>
    <t>AGUA CRYSTAL</t>
  </si>
  <si>
    <t>P/Compra botellones de agua para uso de la institucion.</t>
  </si>
  <si>
    <t>P/Devolucion de recursos por concepto de  formularios.</t>
  </si>
  <si>
    <t>ANTHURIANA DOMINICANA</t>
  </si>
  <si>
    <t>P/Compra productos agroforestales para la intitucion.</t>
  </si>
  <si>
    <t>P/Mantenimiento vehículos de la institución.</t>
  </si>
  <si>
    <t>GAJAV SUPPLY SRL</t>
  </si>
  <si>
    <t>CONT8510/23</t>
  </si>
  <si>
    <t>SKETCHPROM SRL</t>
  </si>
  <si>
    <t>SUMINISTROS GUIPAK SRL</t>
  </si>
  <si>
    <t>P/Compra Materiales y Suministros p/uso de la institución.</t>
  </si>
  <si>
    <t>P/Servicios seguro medico p/colaboradores de la instituicon.</t>
  </si>
  <si>
    <t>O/C#15/2024</t>
  </si>
  <si>
    <t>B1500001386</t>
  </si>
  <si>
    <t>INVERSION TEJEDA VALERA F D., S R L</t>
  </si>
  <si>
    <t>CS2024-108</t>
  </si>
  <si>
    <t>NEXALINK TECHNOLOGIES</t>
  </si>
  <si>
    <t>CON6015/24</t>
  </si>
  <si>
    <t>SAN MIGUEL, C X A</t>
  </si>
  <si>
    <t>O/C#82/24</t>
  </si>
  <si>
    <t>QC 2000  CONSULTORES LATINOAMERICANOS, S R L</t>
  </si>
  <si>
    <t>CONT.4497/24</t>
  </si>
  <si>
    <t>Flota Año 2025.</t>
  </si>
  <si>
    <t>C&amp;C TECHNOLOGY</t>
  </si>
  <si>
    <t>CLICKTECK</t>
  </si>
  <si>
    <t xml:space="preserve">EL SAZON DE MAMA ZUNI </t>
  </si>
  <si>
    <t>CONT.61/25</t>
  </si>
  <si>
    <t xml:space="preserve">EXQUISITECES VIRGINIA </t>
  </si>
  <si>
    <t>OC#17/2025</t>
  </si>
  <si>
    <t>FUNIBER</t>
  </si>
  <si>
    <t>AENOR DOMINICANA</t>
  </si>
  <si>
    <t>P/Serv. internet No. 829-110-6594,0829-118-1864,  2024.</t>
  </si>
  <si>
    <t>OFICINA DE COORDINACION PRESIDENCIAL</t>
  </si>
  <si>
    <t>CON-881/25</t>
  </si>
  <si>
    <t>P/Almuerzo colaboradores de la institucion.</t>
  </si>
  <si>
    <t>CONBS-3045/24</t>
  </si>
  <si>
    <t>CON3393/24</t>
  </si>
  <si>
    <t>ISLA DOMINICANA DE PETROLEO CORPORATION</t>
  </si>
  <si>
    <t>P/combustible p/colaboradores de la institucion 2025.</t>
  </si>
  <si>
    <t>BS-3576-2025</t>
  </si>
  <si>
    <t xml:space="preserve">OFFITEK </t>
  </si>
  <si>
    <t>P/Compra equipos de tecnología.</t>
  </si>
  <si>
    <t>16/05-03/06/25</t>
  </si>
  <si>
    <t>P/Licencia informatica y capacitacion colaborador.</t>
  </si>
  <si>
    <t>B1500000612/614</t>
  </si>
  <si>
    <t>18/06-24/07/25</t>
  </si>
  <si>
    <t>E450000008519/8520-10444/10445</t>
  </si>
  <si>
    <t>ENFOQUE DIGITAL SRL</t>
  </si>
  <si>
    <t>P/Compra camaras fotograficas y adquisicion de accesorios de videos.</t>
  </si>
  <si>
    <t>B1500001637</t>
  </si>
  <si>
    <t>25/06-10/07/25</t>
  </si>
  <si>
    <t>B1500006516/6543</t>
  </si>
  <si>
    <t>BROTHERS RSR SUPPLY OFFICES SRL</t>
  </si>
  <si>
    <t>P/Compra meteriales de oficina.</t>
  </si>
  <si>
    <t>B1500001368</t>
  </si>
  <si>
    <t>MP UNIFORMES  DE EMPRESAS</t>
  </si>
  <si>
    <t>B1500000239</t>
  </si>
  <si>
    <t>P/Uniformes de conserjes de la institucion.</t>
  </si>
  <si>
    <t>E450000001341</t>
  </si>
  <si>
    <t>SEGURIDAD Y PROTECCION INDUSTRIAL</t>
  </si>
  <si>
    <t>B1500000198</t>
  </si>
  <si>
    <t>IGNAVIL CONFECCIONES INDUSTRIALES</t>
  </si>
  <si>
    <t>P/Compra accesorios de vestir.</t>
  </si>
  <si>
    <t>O/C#53/25-B1500000010</t>
  </si>
  <si>
    <t>OC#28/2025</t>
  </si>
  <si>
    <t xml:space="preserve">PLAZA LAMA </t>
  </si>
  <si>
    <t>P/Adquisicion de electrodomesticos para uso de regional Stgo.</t>
  </si>
  <si>
    <t>B1500043406/43502</t>
  </si>
  <si>
    <t>PAPELERIA Y SERVICIOS MULTIPLES YEFEL</t>
  </si>
  <si>
    <t>B1500000199</t>
  </si>
  <si>
    <t>ROMIVA SRL</t>
  </si>
  <si>
    <t>P/Compra de materiales de oficina.</t>
  </si>
  <si>
    <t>27/06-30/07/25</t>
  </si>
  <si>
    <t>E450000001290/1435</t>
  </si>
  <si>
    <t xml:space="preserve">EFIITSA </t>
  </si>
  <si>
    <t>P/Compra de productos ferreteros.</t>
  </si>
  <si>
    <t>B1500000038</t>
  </si>
  <si>
    <t>30/06-25/07/25</t>
  </si>
  <si>
    <t>E450000036707/42055</t>
  </si>
  <si>
    <t>LAVANDERIA ROYAL</t>
  </si>
  <si>
    <t>P/Servicios de lavanderia.</t>
  </si>
  <si>
    <t>B1500001304</t>
  </si>
  <si>
    <t>B1500000493</t>
  </si>
  <si>
    <t>E450000016139/16478</t>
  </si>
  <si>
    <t>09/07-30/07/25</t>
  </si>
  <si>
    <t>E450000078781/86178</t>
  </si>
  <si>
    <t>ACRILARTE</t>
  </si>
  <si>
    <t>P/Adquisicion de materiales p/uso de la institucion.</t>
  </si>
  <si>
    <t>B1500000688</t>
  </si>
  <si>
    <t>CENTRO ESPECIAL DE COMPUTACION</t>
  </si>
  <si>
    <t>E450000005101/5233</t>
  </si>
  <si>
    <t>TEOREMA</t>
  </si>
  <si>
    <t>P/Servicios de capacitacion de personal.</t>
  </si>
  <si>
    <t>B1500000959</t>
  </si>
  <si>
    <t>E450000004717/4908</t>
  </si>
  <si>
    <t>PROVESOL</t>
  </si>
  <si>
    <t>P/Compra productos electricos.</t>
  </si>
  <si>
    <t>B1500001629</t>
  </si>
  <si>
    <t>O/C# 07/2025</t>
  </si>
  <si>
    <t>COMPU OFFICE</t>
  </si>
  <si>
    <t>E450000000795</t>
  </si>
  <si>
    <t>B1500064697</t>
  </si>
  <si>
    <t>P/Compra boletos aereos.</t>
  </si>
  <si>
    <t>FT-3321</t>
  </si>
  <si>
    <t>BS-13184-24</t>
  </si>
  <si>
    <t>MRO MANTENIMIENTO</t>
  </si>
  <si>
    <t>P/Compra articulos ferreteros p/uso de la institucion.</t>
  </si>
  <si>
    <t>B1500001036</t>
  </si>
  <si>
    <t>P/Mantenimiento de ascensor de la institucion.</t>
  </si>
  <si>
    <t>O/C#68/25</t>
  </si>
  <si>
    <t>E450000000095/96</t>
  </si>
  <si>
    <t>O/C# 27/25</t>
  </si>
  <si>
    <t>Formularios junio y julio.</t>
  </si>
  <si>
    <t>CONTRATO BS-5189/25</t>
  </si>
  <si>
    <t>Pago alquiler equipo de oficina uso de la institución.</t>
  </si>
  <si>
    <t>INDUSTRIA BANILEJA</t>
  </si>
  <si>
    <t>CENTRO CUESTA NACIONAL C POR A</t>
  </si>
  <si>
    <t>SUPLIDORA RENMA SRL</t>
  </si>
  <si>
    <t>GTG INDUSTRIAL SRL</t>
  </si>
  <si>
    <t>SOLAJICO COMERCIAL</t>
  </si>
  <si>
    <t xml:space="preserve">IMPRESOS TRES TINTAS </t>
  </si>
  <si>
    <t xml:space="preserve">RAMIREZ &amp; MOJICA </t>
  </si>
  <si>
    <t>SETI &amp; SIDIF SUPPLY OFFICES SRL</t>
  </si>
  <si>
    <t>SOLUCIONES ELECTRICAS ALBERTO LOPEZ</t>
  </si>
  <si>
    <t xml:space="preserve">CENTRO COPIADORA NACO </t>
  </si>
  <si>
    <t>B1500002963</t>
  </si>
  <si>
    <t>B1500215519/226147</t>
  </si>
  <si>
    <t>B1500005053</t>
  </si>
  <si>
    <t>B1500001555</t>
  </si>
  <si>
    <t>E450000005275</t>
  </si>
  <si>
    <t>E450000000118</t>
  </si>
  <si>
    <t>B1500000220</t>
  </si>
  <si>
    <t>B1500000026</t>
  </si>
  <si>
    <t>B1500002249</t>
  </si>
  <si>
    <t>P/Encuadernación labor diaria.</t>
  </si>
  <si>
    <t>P/Compra alimentos y bebidas.</t>
  </si>
  <si>
    <t>P/Suministro y materiales de limpieza para uso de la institución .</t>
  </si>
  <si>
    <t>P/Impresión tarjetas p/uso de la institución.</t>
  </si>
  <si>
    <t>P/Adq. de alimentos y bebidas para la institución.</t>
  </si>
  <si>
    <t>P/Compra equipos informáticos.</t>
  </si>
  <si>
    <t>P/Renovación licencias informáticas.</t>
  </si>
  <si>
    <t>P/Colocación de analizador de red eléctrica.</t>
  </si>
  <si>
    <t>P/Adquisición de materiales de oficina.</t>
  </si>
  <si>
    <t>P/Mantenimiento vehículo de la institución.</t>
  </si>
  <si>
    <t>CORRESPONDIENTE AL 31 DE JULIO  2025</t>
  </si>
  <si>
    <t>P/Servicio de mantenimiento de extintores.</t>
  </si>
  <si>
    <t>P/Serv de alimentacion regional santiago.</t>
  </si>
  <si>
    <t>P/Servicios de Agua.</t>
  </si>
  <si>
    <t>P/Serv.  De alimentacion para la institucion.</t>
  </si>
  <si>
    <t>P/Combustible año 2025.</t>
  </si>
  <si>
    <t>P/Servicios Seguros Medicos Empleados</t>
  </si>
  <si>
    <t>P/Mantenimiento A/A de la institucion.</t>
  </si>
  <si>
    <t>P/Servicios de electricidad.</t>
  </si>
  <si>
    <t>P/Equipos tecnologico  de la institucion.</t>
  </si>
  <si>
    <t>P/Maestria colaborador.</t>
  </si>
  <si>
    <t>P/Mant. Equipos de Tecnologias</t>
  </si>
  <si>
    <t>P/Mant. equipos de planta electrica.</t>
  </si>
  <si>
    <t>P/Mantenimiento general vehiculos de la institucion.</t>
  </si>
  <si>
    <t>P/Contrato de capacitacion ISO 9001.</t>
  </si>
  <si>
    <t>INFORME MENSUAL DE CUENTAS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</si>
</sst>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ptos"/>
      <family val="2"/>
    </font>
    <font>
      <sz val="10"/>
      <color rgb="FF000000"/>
      <name val="Aptos"/>
      <family val="2"/>
    </font>
    <font>
      <b/>
      <sz val="10"/>
      <color theme="1"/>
      <name val="Aptos"/>
      <family val="2"/>
    </font>
    <font>
      <b/>
      <sz val="10"/>
      <color rgb="FF000000"/>
      <name val="Aptos"/>
      <family val="2"/>
    </font>
    <font>
      <sz val="10"/>
      <name val="Aptos"/>
      <family val="2"/>
    </font>
    <font>
      <sz val="10"/>
      <color rgb="FFFF0000"/>
      <name val="Aptos"/>
      <family val="2"/>
    </font>
    <font>
      <sz val="11"/>
      <color theme="1"/>
      <name val="Aptos"/>
      <family val="2"/>
    </font>
    <font>
      <sz val="11"/>
      <color rgb="FF000000"/>
      <name val="Aptos"/>
      <family val="2"/>
    </font>
    <font>
      <sz val="11"/>
      <name val="Aptos"/>
      <family val="2"/>
    </font>
    <font>
      <b/>
      <sz val="11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horizontal="left"/>
    </xf>
    <xf numFmtId="164" fontId="3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1" applyFont="1" applyAlignment="1">
      <alignment horizontal="center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164" fontId="2" fillId="0" borderId="0" xfId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1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wrapText="1"/>
    </xf>
    <xf numFmtId="164" fontId="4" fillId="2" borderId="1" xfId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164" fontId="4" fillId="2" borderId="1" xfId="1" applyFont="1" applyFill="1" applyBorder="1" applyAlignment="1">
      <alignment horizontal="center" wrapText="1"/>
    </xf>
    <xf numFmtId="0" fontId="4" fillId="0" borderId="0" xfId="0" applyFont="1"/>
    <xf numFmtId="0" fontId="2" fillId="3" borderId="0" xfId="0" applyFont="1" applyFill="1"/>
    <xf numFmtId="0" fontId="4" fillId="3" borderId="0" xfId="0" applyFont="1" applyFill="1"/>
    <xf numFmtId="164" fontId="2" fillId="3" borderId="0" xfId="0" applyNumberFormat="1" applyFont="1" applyFill="1"/>
    <xf numFmtId="164" fontId="4" fillId="3" borderId="0" xfId="0" applyNumberFormat="1" applyFont="1" applyFill="1"/>
    <xf numFmtId="164" fontId="6" fillId="3" borderId="0" xfId="0" applyNumberFormat="1" applyFont="1" applyFill="1"/>
    <xf numFmtId="0" fontId="6" fillId="3" borderId="0" xfId="0" applyFont="1" applyFill="1"/>
    <xf numFmtId="164" fontId="7" fillId="3" borderId="0" xfId="1" applyFont="1" applyFill="1"/>
    <xf numFmtId="0" fontId="11" fillId="3" borderId="1" xfId="0" applyFont="1" applyFill="1" applyBorder="1" applyAlignment="1">
      <alignment horizontal="left"/>
    </xf>
    <xf numFmtId="164" fontId="11" fillId="3" borderId="1" xfId="1" applyFont="1" applyFill="1" applyBorder="1" applyAlignment="1">
      <alignment horizontal="center"/>
    </xf>
    <xf numFmtId="164" fontId="8" fillId="0" borderId="1" xfId="1" applyFont="1" applyFill="1" applyBorder="1" applyAlignment="1">
      <alignment horizontal="center" wrapText="1"/>
    </xf>
    <xf numFmtId="14" fontId="8" fillId="0" borderId="1" xfId="1" applyNumberFormat="1" applyFont="1" applyFill="1" applyBorder="1" applyAlignment="1">
      <alignment horizontal="center"/>
    </xf>
    <xf numFmtId="164" fontId="8" fillId="0" borderId="1" xfId="1" applyFont="1" applyFill="1" applyBorder="1" applyAlignment="1">
      <alignment horizontal="center"/>
    </xf>
    <xf numFmtId="164" fontId="10" fillId="0" borderId="1" xfId="1" applyFont="1" applyFill="1" applyBorder="1" applyAlignment="1">
      <alignment horizontal="center"/>
    </xf>
    <xf numFmtId="164" fontId="9" fillId="0" borderId="1" xfId="1" applyFont="1" applyFill="1" applyBorder="1" applyAlignment="1">
      <alignment horizontal="center"/>
    </xf>
    <xf numFmtId="164" fontId="9" fillId="0" borderId="1" xfId="1" applyFont="1" applyFill="1" applyBorder="1" applyAlignment="1">
      <alignment horizontal="center" wrapText="1"/>
    </xf>
    <xf numFmtId="43" fontId="2" fillId="0" borderId="0" xfId="0" applyNumberFormat="1" applyFont="1"/>
    <xf numFmtId="0" fontId="8" fillId="0" borderId="1" xfId="0" applyFont="1" applyBorder="1" applyAlignment="1">
      <alignment horizontal="left"/>
    </xf>
    <xf numFmtId="14" fontId="8" fillId="0" borderId="1" xfId="0" applyNumberFormat="1" applyFont="1" applyBorder="1" applyAlignment="1">
      <alignment horizontal="left"/>
    </xf>
    <xf numFmtId="164" fontId="8" fillId="0" borderId="1" xfId="1" applyFont="1" applyFill="1" applyBorder="1" applyAlignment="1">
      <alignment horizontal="left"/>
    </xf>
    <xf numFmtId="49" fontId="9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164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14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wrapText="1"/>
    </xf>
    <xf numFmtId="14" fontId="8" fillId="0" borderId="1" xfId="0" applyNumberFormat="1" applyFont="1" applyBorder="1" applyAlignment="1">
      <alignment horizontal="left" wrapText="1"/>
    </xf>
    <xf numFmtId="164" fontId="10" fillId="0" borderId="1" xfId="0" applyNumberFormat="1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left"/>
    </xf>
    <xf numFmtId="49" fontId="10" fillId="0" borderId="1" xfId="0" applyNumberFormat="1" applyFont="1" applyBorder="1" applyAlignment="1">
      <alignment horizontal="left"/>
    </xf>
    <xf numFmtId="164" fontId="8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3">
    <cellStyle name="Millares" xfId="1" builtinId="3"/>
    <cellStyle name="Normal" xfId="0" builtinId="0"/>
    <cellStyle name="Normal 2" xfId="2" xr:uid="{3C1755E0-004C-42A2-85C8-4946416E16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174949</xdr:colOff>
      <xdr:row>0</xdr:row>
      <xdr:rowOff>107528</xdr:rowOff>
    </xdr:from>
    <xdr:to>
      <xdr:col>0</xdr:col>
      <xdr:colOff>3440664</xdr:colOff>
      <xdr:row>6</xdr:row>
      <xdr:rowOff>145985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E2F1F7-6E03-4EAC-B7C3-D978EADC9B9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949" y="69428"/>
          <a:ext cx="3264160" cy="952857"/>
        </a:xfrm>
        <a:prstGeom prst="rect">
          <a:avLst/>
        </a:prstGeom>
      </xdr:spPr>
    </xdr:pic>
    <xdr:clientData/>
  </xdr:twoCellAnchor>
  <xdr:twoCellAnchor editAs="oneCell">
    <xdr:from>
      <xdr:col>2</xdr:col>
      <xdr:colOff>981659</xdr:colOff>
      <xdr:row>1</xdr:row>
      <xdr:rowOff>97194</xdr:rowOff>
    </xdr:from>
    <xdr:to>
      <xdr:col>2</xdr:col>
      <xdr:colOff>1914720</xdr:colOff>
      <xdr:row>6</xdr:row>
      <xdr:rowOff>97337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5ECE405-78C3-8744-9507-06691CD26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8547" y="165230"/>
          <a:ext cx="933061" cy="8748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114D7-CF82-4D71-B48C-790C71BCF845}">
  <dimension ref="A1:I81"/>
  <sheetViews>
    <sheetView tabSelected="1" zoomScale="98" zoomScaleNormal="98" workbookViewId="0">
      <pane ySplit="1" topLeftCell="A2" activePane="bottomLeft" state="frozen"/>
      <selection pane="bottomLeft" activeCell="D6" sqref="D6"/>
    </sheetView>
  </sheetViews>
  <sheetFormatPr baseColWidth="10" defaultColWidth="11.5703125" defaultRowHeight="13.5" x14ac:dyDescent="0.25"/>
  <cols>
    <col min="1" max="1" width="56.42578125" style="1" customWidth="1"/>
    <col min="2" max="2" width="17.85546875" style="1" customWidth="1"/>
    <col min="3" max="3" width="69.5703125" style="1" customWidth="1"/>
    <col min="4" max="4" width="36.7109375" style="1" customWidth="1"/>
    <col min="5" max="5" width="18" style="5" customWidth="1"/>
    <col min="6" max="6" width="13.5703125" style="3" customWidth="1"/>
    <col min="7" max="7" width="18.42578125" style="3" customWidth="1"/>
    <col min="8" max="8" width="17" style="5" customWidth="1"/>
    <col min="9" max="9" width="23.85546875" style="4" customWidth="1"/>
    <col min="10" max="16384" width="11.5703125" style="4"/>
  </cols>
  <sheetData>
    <row r="1" spans="1:9" ht="5.25" customHeight="1" x14ac:dyDescent="0.25">
      <c r="B1" s="6"/>
      <c r="C1" s="6"/>
      <c r="E1" s="2"/>
      <c r="F1" s="7"/>
      <c r="G1" s="7"/>
      <c r="H1" s="2"/>
    </row>
    <row r="2" spans="1:9" x14ac:dyDescent="0.25">
      <c r="C2" s="6"/>
      <c r="D2" s="8"/>
      <c r="H2" s="2"/>
    </row>
    <row r="3" spans="1:9" x14ac:dyDescent="0.25">
      <c r="A3" s="55" t="s">
        <v>196</v>
      </c>
      <c r="B3" s="55"/>
      <c r="C3" s="55"/>
      <c r="D3" s="55"/>
      <c r="E3" s="55"/>
      <c r="F3" s="55"/>
      <c r="G3" s="55"/>
      <c r="H3" s="55"/>
    </row>
    <row r="4" spans="1:9" x14ac:dyDescent="0.25">
      <c r="A4" s="55" t="s">
        <v>181</v>
      </c>
      <c r="B4" s="55"/>
      <c r="C4" s="55"/>
      <c r="D4" s="55"/>
      <c r="E4" s="55"/>
      <c r="F4" s="55"/>
      <c r="G4" s="55"/>
      <c r="H4" s="55"/>
    </row>
    <row r="5" spans="1:9" x14ac:dyDescent="0.25">
      <c r="A5" s="55" t="s">
        <v>0</v>
      </c>
      <c r="B5" s="55"/>
      <c r="C5" s="55"/>
      <c r="D5" s="55"/>
      <c r="E5" s="55"/>
      <c r="F5" s="55"/>
      <c r="G5" s="55"/>
      <c r="H5" s="55"/>
    </row>
    <row r="6" spans="1:9" x14ac:dyDescent="0.25">
      <c r="A6" s="13"/>
      <c r="B6" s="13"/>
      <c r="C6" s="13"/>
      <c r="D6" s="13"/>
      <c r="E6" s="14"/>
      <c r="F6" s="12"/>
      <c r="G6" s="12"/>
      <c r="H6" s="12"/>
    </row>
    <row r="7" spans="1:9" x14ac:dyDescent="0.25">
      <c r="A7" s="56" t="s">
        <v>1</v>
      </c>
      <c r="B7" s="56"/>
      <c r="C7" s="56"/>
      <c r="D7" s="56"/>
      <c r="E7" s="56"/>
      <c r="F7" s="56"/>
      <c r="G7" s="56"/>
      <c r="H7" s="56"/>
    </row>
    <row r="8" spans="1:9" s="21" customFormat="1" ht="78" customHeight="1" x14ac:dyDescent="0.25">
      <c r="A8" s="15" t="s">
        <v>2</v>
      </c>
      <c r="B8" s="16" t="s">
        <v>3</v>
      </c>
      <c r="C8" s="16" t="s">
        <v>4</v>
      </c>
      <c r="D8" s="17" t="s">
        <v>5</v>
      </c>
      <c r="E8" s="18" t="s">
        <v>6</v>
      </c>
      <c r="F8" s="19" t="s">
        <v>7</v>
      </c>
      <c r="G8" s="19" t="s">
        <v>8</v>
      </c>
      <c r="H8" s="20" t="s">
        <v>9</v>
      </c>
    </row>
    <row r="9" spans="1:9" s="23" customFormat="1" ht="15" customHeight="1" x14ac:dyDescent="0.25">
      <c r="A9" s="38" t="s">
        <v>37</v>
      </c>
      <c r="B9" s="39">
        <v>45839</v>
      </c>
      <c r="C9" s="38" t="s">
        <v>38</v>
      </c>
      <c r="D9" s="38" t="s">
        <v>49</v>
      </c>
      <c r="E9" s="40">
        <f>21711.3+4896</f>
        <v>26607.3</v>
      </c>
      <c r="F9" s="32">
        <v>45846</v>
      </c>
      <c r="G9" s="40">
        <v>4896</v>
      </c>
      <c r="H9" s="31">
        <f t="shared" ref="H9" si="0">E9-G9</f>
        <v>21711.3</v>
      </c>
    </row>
    <row r="10" spans="1:9" s="23" customFormat="1" ht="15" customHeight="1" x14ac:dyDescent="0.25">
      <c r="A10" s="38" t="s">
        <v>123</v>
      </c>
      <c r="B10" s="39">
        <v>45848</v>
      </c>
      <c r="C10" s="41" t="s">
        <v>124</v>
      </c>
      <c r="D10" s="41" t="s">
        <v>125</v>
      </c>
      <c r="E10" s="33">
        <v>18403.98</v>
      </c>
      <c r="F10" s="32">
        <v>45869</v>
      </c>
      <c r="G10" s="34">
        <v>18403.98</v>
      </c>
      <c r="H10" s="31">
        <f t="shared" ref="H10:H41" si="1">E10-G10</f>
        <v>0</v>
      </c>
    </row>
    <row r="11" spans="1:9" s="23" customFormat="1" ht="15" customHeight="1" x14ac:dyDescent="0.25">
      <c r="A11" s="38" t="s">
        <v>67</v>
      </c>
      <c r="B11" s="39" t="s">
        <v>79</v>
      </c>
      <c r="C11" s="38" t="s">
        <v>80</v>
      </c>
      <c r="D11" s="38" t="s">
        <v>81</v>
      </c>
      <c r="E11" s="40">
        <f>31631.25+30791.25</f>
        <v>62422.5</v>
      </c>
      <c r="F11" s="32">
        <v>45840</v>
      </c>
      <c r="G11" s="40">
        <v>30791.25</v>
      </c>
      <c r="H11" s="31">
        <f t="shared" si="1"/>
        <v>31631.25</v>
      </c>
      <c r="I11" s="25"/>
    </row>
    <row r="12" spans="1:9" s="23" customFormat="1" ht="15" customHeight="1" x14ac:dyDescent="0.25">
      <c r="A12" s="38" t="s">
        <v>10</v>
      </c>
      <c r="B12" s="39">
        <v>45855</v>
      </c>
      <c r="C12" s="41" t="s">
        <v>11</v>
      </c>
      <c r="D12" s="41" t="s">
        <v>120</v>
      </c>
      <c r="E12" s="33">
        <f>571905.54+26869.92</f>
        <v>598775.46000000008</v>
      </c>
      <c r="F12" s="32">
        <v>45847</v>
      </c>
      <c r="G12" s="34">
        <v>598775.46</v>
      </c>
      <c r="H12" s="31">
        <f t="shared" si="1"/>
        <v>0</v>
      </c>
      <c r="I12" s="25"/>
    </row>
    <row r="13" spans="1:9" s="22" customFormat="1" ht="15" customHeight="1" x14ac:dyDescent="0.25">
      <c r="A13" s="38" t="s">
        <v>40</v>
      </c>
      <c r="B13" s="39">
        <v>45839</v>
      </c>
      <c r="C13" s="42" t="s">
        <v>41</v>
      </c>
      <c r="D13" s="43" t="s">
        <v>148</v>
      </c>
      <c r="E13" s="35">
        <v>161313.81</v>
      </c>
      <c r="F13" s="32">
        <v>45869</v>
      </c>
      <c r="G13" s="44">
        <v>0</v>
      </c>
      <c r="H13" s="31">
        <f t="shared" si="1"/>
        <v>161313.81</v>
      </c>
      <c r="I13" s="24"/>
    </row>
    <row r="14" spans="1:9" s="27" customFormat="1" ht="17.25" customHeight="1" x14ac:dyDescent="0.25">
      <c r="A14" s="45" t="s">
        <v>12</v>
      </c>
      <c r="B14" s="46">
        <v>45839</v>
      </c>
      <c r="C14" s="47" t="s">
        <v>39</v>
      </c>
      <c r="D14" s="48" t="s">
        <v>149</v>
      </c>
      <c r="E14" s="34">
        <v>2724312.5</v>
      </c>
      <c r="F14" s="32">
        <v>45869</v>
      </c>
      <c r="G14" s="44">
        <v>0</v>
      </c>
      <c r="H14" s="31">
        <f t="shared" si="1"/>
        <v>2724312.5</v>
      </c>
      <c r="I14" s="26"/>
    </row>
    <row r="15" spans="1:9" s="22" customFormat="1" ht="15" customHeight="1" x14ac:dyDescent="0.25">
      <c r="A15" s="38" t="s">
        <v>24</v>
      </c>
      <c r="B15" s="39">
        <v>45839</v>
      </c>
      <c r="C15" s="41" t="s">
        <v>25</v>
      </c>
      <c r="D15" s="42" t="s">
        <v>138</v>
      </c>
      <c r="E15" s="35">
        <v>675</v>
      </c>
      <c r="F15" s="32">
        <v>45856</v>
      </c>
      <c r="G15" s="44">
        <v>675</v>
      </c>
      <c r="H15" s="31">
        <f t="shared" si="1"/>
        <v>0</v>
      </c>
    </row>
    <row r="16" spans="1:9" s="22" customFormat="1" ht="15" customHeight="1" x14ac:dyDescent="0.25">
      <c r="A16" s="38" t="s">
        <v>13</v>
      </c>
      <c r="B16" s="39">
        <v>45839</v>
      </c>
      <c r="C16" s="41" t="s">
        <v>186</v>
      </c>
      <c r="D16" s="38" t="s">
        <v>59</v>
      </c>
      <c r="E16" s="33">
        <v>1800000</v>
      </c>
      <c r="F16" s="32">
        <v>45840</v>
      </c>
      <c r="G16" s="34">
        <v>600000</v>
      </c>
      <c r="H16" s="31">
        <f t="shared" si="1"/>
        <v>1200000</v>
      </c>
    </row>
    <row r="17" spans="1:9" s="22" customFormat="1" ht="15" customHeight="1" x14ac:dyDescent="0.25">
      <c r="A17" s="38" t="s">
        <v>89</v>
      </c>
      <c r="B17" s="39">
        <v>45834</v>
      </c>
      <c r="C17" s="41" t="s">
        <v>90</v>
      </c>
      <c r="D17" s="38" t="s">
        <v>91</v>
      </c>
      <c r="E17" s="33">
        <v>51497.56</v>
      </c>
      <c r="F17" s="32">
        <v>45839</v>
      </c>
      <c r="G17" s="34">
        <v>51497.56</v>
      </c>
      <c r="H17" s="31">
        <f t="shared" si="1"/>
        <v>0</v>
      </c>
    </row>
    <row r="18" spans="1:9" s="22" customFormat="1" ht="15" customHeight="1" x14ac:dyDescent="0.25">
      <c r="A18" s="38" t="s">
        <v>60</v>
      </c>
      <c r="B18" s="39">
        <v>45839</v>
      </c>
      <c r="C18" s="41" t="s">
        <v>71</v>
      </c>
      <c r="D18" s="38" t="s">
        <v>70</v>
      </c>
      <c r="E18" s="33">
        <f>758013.54+993548.93+908507.58</f>
        <v>2660070.0500000003</v>
      </c>
      <c r="F18" s="32">
        <v>45863</v>
      </c>
      <c r="G18" s="34">
        <f>993548.93+908507.58</f>
        <v>1902056.51</v>
      </c>
      <c r="H18" s="31">
        <f t="shared" si="1"/>
        <v>758013.54000000027</v>
      </c>
    </row>
    <row r="19" spans="1:9" s="22" customFormat="1" ht="15" customHeight="1" x14ac:dyDescent="0.25">
      <c r="A19" s="38" t="s">
        <v>14</v>
      </c>
      <c r="B19" s="39" t="s">
        <v>82</v>
      </c>
      <c r="C19" s="42" t="s">
        <v>184</v>
      </c>
      <c r="D19" s="38" t="s">
        <v>83</v>
      </c>
      <c r="E19" s="33">
        <f>1000.8*2+2001.6</f>
        <v>4003.2</v>
      </c>
      <c r="F19" s="32">
        <v>45839</v>
      </c>
      <c r="G19" s="34">
        <v>2001.6</v>
      </c>
      <c r="H19" s="31">
        <f t="shared" si="1"/>
        <v>2001.6</v>
      </c>
    </row>
    <row r="20" spans="1:9" s="22" customFormat="1" ht="15" customHeight="1" x14ac:dyDescent="0.25">
      <c r="A20" s="38" t="s">
        <v>161</v>
      </c>
      <c r="B20" s="39">
        <v>45859</v>
      </c>
      <c r="C20" s="49" t="s">
        <v>171</v>
      </c>
      <c r="D20" s="38" t="s">
        <v>162</v>
      </c>
      <c r="E20" s="33">
        <v>2542.5</v>
      </c>
      <c r="F20" s="32">
        <v>45869</v>
      </c>
      <c r="G20" s="34">
        <v>0</v>
      </c>
      <c r="H20" s="31">
        <f t="shared" si="1"/>
        <v>2542.5</v>
      </c>
    </row>
    <row r="21" spans="1:9" s="22" customFormat="1" ht="15" customHeight="1" x14ac:dyDescent="0.25">
      <c r="A21" s="38" t="s">
        <v>153</v>
      </c>
      <c r="B21" s="39">
        <v>45855</v>
      </c>
      <c r="C21" s="49" t="s">
        <v>172</v>
      </c>
      <c r="D21" s="38" t="s">
        <v>163</v>
      </c>
      <c r="E21" s="33">
        <v>21076.69</v>
      </c>
      <c r="F21" s="32">
        <v>45869</v>
      </c>
      <c r="G21" s="34">
        <v>0</v>
      </c>
      <c r="H21" s="31">
        <f t="shared" si="1"/>
        <v>21076.69</v>
      </c>
    </row>
    <row r="22" spans="1:9" s="22" customFormat="1" ht="15" customHeight="1" x14ac:dyDescent="0.25">
      <c r="A22" s="38" t="s">
        <v>126</v>
      </c>
      <c r="B22" s="39">
        <v>45848</v>
      </c>
      <c r="C22" s="49" t="s">
        <v>108</v>
      </c>
      <c r="D22" s="38" t="s">
        <v>127</v>
      </c>
      <c r="E22" s="33">
        <f>358344.31+34775.6</f>
        <v>393119.91</v>
      </c>
      <c r="F22" s="32">
        <v>45861</v>
      </c>
      <c r="G22" s="34">
        <v>34775.599999999999</v>
      </c>
      <c r="H22" s="31">
        <f t="shared" si="1"/>
        <v>358344.31</v>
      </c>
    </row>
    <row r="23" spans="1:9" s="22" customFormat="1" ht="15" customHeight="1" x14ac:dyDescent="0.25">
      <c r="A23" s="38" t="s">
        <v>61</v>
      </c>
      <c r="B23" s="39">
        <v>45859</v>
      </c>
      <c r="C23" s="42" t="s">
        <v>190</v>
      </c>
      <c r="D23" s="38" t="s">
        <v>147</v>
      </c>
      <c r="E23" s="33">
        <f>206727.15+454375.34</f>
        <v>661102.49</v>
      </c>
      <c r="F23" s="32">
        <v>45869</v>
      </c>
      <c r="G23" s="34">
        <v>0</v>
      </c>
      <c r="H23" s="31">
        <f t="shared" si="1"/>
        <v>661102.49</v>
      </c>
    </row>
    <row r="24" spans="1:9" s="22" customFormat="1" ht="15" customHeight="1" x14ac:dyDescent="0.25">
      <c r="A24" s="42" t="s">
        <v>15</v>
      </c>
      <c r="B24" s="50" t="s">
        <v>121</v>
      </c>
      <c r="C24" s="49" t="s">
        <v>68</v>
      </c>
      <c r="D24" s="42" t="s">
        <v>122</v>
      </c>
      <c r="E24" s="36">
        <f>256468.01+256496.82</f>
        <v>512964.83</v>
      </c>
      <c r="F24" s="32">
        <v>45869</v>
      </c>
      <c r="G24" s="51">
        <v>256468.01</v>
      </c>
      <c r="H24" s="31">
        <f t="shared" si="1"/>
        <v>256496.82</v>
      </c>
    </row>
    <row r="25" spans="1:9" s="22" customFormat="1" ht="15.75" customHeight="1" x14ac:dyDescent="0.25">
      <c r="A25" s="38" t="s">
        <v>136</v>
      </c>
      <c r="B25" s="39">
        <v>45848</v>
      </c>
      <c r="C25" s="49" t="s">
        <v>108</v>
      </c>
      <c r="D25" s="38" t="s">
        <v>137</v>
      </c>
      <c r="E25" s="33">
        <v>400571.63</v>
      </c>
      <c r="F25" s="32">
        <v>45861</v>
      </c>
      <c r="G25" s="34">
        <v>400571.63</v>
      </c>
      <c r="H25" s="31">
        <f t="shared" si="1"/>
        <v>0</v>
      </c>
    </row>
    <row r="26" spans="1:9" s="22" customFormat="1" ht="15" customHeight="1" x14ac:dyDescent="0.25">
      <c r="A26" s="38" t="s">
        <v>34</v>
      </c>
      <c r="B26" s="39">
        <v>45839</v>
      </c>
      <c r="C26" s="42" t="s">
        <v>33</v>
      </c>
      <c r="D26" s="38" t="s">
        <v>32</v>
      </c>
      <c r="E26" s="33">
        <v>32657.45</v>
      </c>
      <c r="F26" s="32">
        <v>45869</v>
      </c>
      <c r="G26" s="34">
        <v>0</v>
      </c>
      <c r="H26" s="31">
        <f t="shared" si="1"/>
        <v>32657.45</v>
      </c>
    </row>
    <row r="27" spans="1:9" s="22" customFormat="1" ht="15" customHeight="1" x14ac:dyDescent="0.25">
      <c r="A27" s="38" t="s">
        <v>16</v>
      </c>
      <c r="B27" s="39">
        <v>45839</v>
      </c>
      <c r="C27" s="41" t="s">
        <v>17</v>
      </c>
      <c r="D27" s="42" t="s">
        <v>150</v>
      </c>
      <c r="E27" s="35">
        <v>449088.78</v>
      </c>
      <c r="F27" s="32">
        <v>45869</v>
      </c>
      <c r="G27" s="44">
        <v>0</v>
      </c>
      <c r="H27" s="31">
        <f t="shared" si="1"/>
        <v>449088.78</v>
      </c>
    </row>
    <row r="28" spans="1:9" s="22" customFormat="1" ht="15" customHeight="1" x14ac:dyDescent="0.25">
      <c r="A28" s="38" t="s">
        <v>111</v>
      </c>
      <c r="B28" s="39">
        <v>45838</v>
      </c>
      <c r="C28" s="41" t="s">
        <v>112</v>
      </c>
      <c r="D28" s="42" t="s">
        <v>113</v>
      </c>
      <c r="E28" s="35">
        <v>134607.32</v>
      </c>
      <c r="F28" s="32">
        <v>45846</v>
      </c>
      <c r="G28" s="44">
        <v>134607.32</v>
      </c>
      <c r="H28" s="31">
        <f t="shared" si="1"/>
        <v>0</v>
      </c>
    </row>
    <row r="29" spans="1:9" s="22" customFormat="1" ht="15" customHeight="1" x14ac:dyDescent="0.25">
      <c r="A29" s="42" t="s">
        <v>62</v>
      </c>
      <c r="B29" s="50">
        <v>45839</v>
      </c>
      <c r="C29" s="49" t="s">
        <v>183</v>
      </c>
      <c r="D29" s="42" t="s">
        <v>63</v>
      </c>
      <c r="E29" s="36">
        <v>571132.51</v>
      </c>
      <c r="F29" s="32">
        <v>45869</v>
      </c>
      <c r="G29" s="51">
        <v>0</v>
      </c>
      <c r="H29" s="31">
        <f t="shared" si="1"/>
        <v>571132.51</v>
      </c>
    </row>
    <row r="30" spans="1:9" s="22" customFormat="1" ht="15" customHeight="1" x14ac:dyDescent="0.25">
      <c r="A30" s="38" t="s">
        <v>18</v>
      </c>
      <c r="B30" s="39" t="s">
        <v>114</v>
      </c>
      <c r="C30" s="42" t="s">
        <v>189</v>
      </c>
      <c r="D30" s="38" t="s">
        <v>115</v>
      </c>
      <c r="E30" s="33">
        <f>326939.57+333622.54</f>
        <v>660562.11</v>
      </c>
      <c r="F30" s="32">
        <v>45839</v>
      </c>
      <c r="G30" s="34">
        <v>326939.57</v>
      </c>
      <c r="H30" s="31">
        <f t="shared" si="1"/>
        <v>333622.53999999998</v>
      </c>
      <c r="I30" s="24"/>
    </row>
    <row r="31" spans="1:9" s="22" customFormat="1" ht="15" customHeight="1" x14ac:dyDescent="0.25">
      <c r="A31" s="38" t="s">
        <v>84</v>
      </c>
      <c r="B31" s="39">
        <v>45834</v>
      </c>
      <c r="C31" s="42" t="s">
        <v>85</v>
      </c>
      <c r="D31" s="38" t="s">
        <v>86</v>
      </c>
      <c r="E31" s="33">
        <v>142492.74</v>
      </c>
      <c r="F31" s="32">
        <v>45839</v>
      </c>
      <c r="G31" s="34">
        <v>142492.74</v>
      </c>
      <c r="H31" s="31">
        <f t="shared" si="1"/>
        <v>0</v>
      </c>
      <c r="I31" s="24"/>
    </row>
    <row r="32" spans="1:9" s="22" customFormat="1" ht="15" customHeight="1" x14ac:dyDescent="0.25">
      <c r="A32" s="42" t="s">
        <v>64</v>
      </c>
      <c r="B32" s="50">
        <v>45839</v>
      </c>
      <c r="C32" s="49" t="s">
        <v>185</v>
      </c>
      <c r="D32" s="42" t="s">
        <v>65</v>
      </c>
      <c r="E32" s="36">
        <v>314223</v>
      </c>
      <c r="F32" s="32">
        <v>45869</v>
      </c>
      <c r="G32" s="51">
        <v>0</v>
      </c>
      <c r="H32" s="31">
        <f t="shared" si="1"/>
        <v>314223</v>
      </c>
      <c r="I32" s="24"/>
    </row>
    <row r="33" spans="1:9" s="22" customFormat="1" ht="15" customHeight="1" x14ac:dyDescent="0.25">
      <c r="A33" s="38" t="s">
        <v>27</v>
      </c>
      <c r="B33" s="39">
        <v>45839</v>
      </c>
      <c r="C33" s="41" t="s">
        <v>29</v>
      </c>
      <c r="D33" s="39" t="s">
        <v>101</v>
      </c>
      <c r="E33" s="34">
        <f>44409+18290</f>
        <v>62699</v>
      </c>
      <c r="F33" s="32">
        <v>45869</v>
      </c>
      <c r="G33" s="44">
        <v>18290</v>
      </c>
      <c r="H33" s="31">
        <f t="shared" si="1"/>
        <v>44409</v>
      </c>
      <c r="I33" s="24"/>
    </row>
    <row r="34" spans="1:9" s="22" customFormat="1" ht="15" customHeight="1" x14ac:dyDescent="0.25">
      <c r="A34" s="38" t="s">
        <v>66</v>
      </c>
      <c r="B34" s="39">
        <v>45840</v>
      </c>
      <c r="C34" s="42" t="s">
        <v>191</v>
      </c>
      <c r="D34" s="38" t="s">
        <v>119</v>
      </c>
      <c r="E34" s="33">
        <v>9523.1200000000008</v>
      </c>
      <c r="F34" s="32">
        <v>45855</v>
      </c>
      <c r="G34" s="34">
        <v>9523.1200000000008</v>
      </c>
      <c r="H34" s="31">
        <f t="shared" si="1"/>
        <v>0</v>
      </c>
    </row>
    <row r="35" spans="1:9" s="22" customFormat="1" ht="15" customHeight="1" x14ac:dyDescent="0.25">
      <c r="A35" s="38" t="s">
        <v>43</v>
      </c>
      <c r="B35" s="39">
        <v>45839</v>
      </c>
      <c r="C35" s="41" t="s">
        <v>42</v>
      </c>
      <c r="D35" s="38" t="s">
        <v>72</v>
      </c>
      <c r="E35" s="34">
        <v>112854.53</v>
      </c>
      <c r="F35" s="32">
        <v>45869</v>
      </c>
      <c r="G35" s="44">
        <v>0</v>
      </c>
      <c r="H35" s="31">
        <f t="shared" si="1"/>
        <v>112854.53</v>
      </c>
    </row>
    <row r="36" spans="1:9" s="22" customFormat="1" ht="15" customHeight="1" x14ac:dyDescent="0.25">
      <c r="A36" s="38" t="s">
        <v>30</v>
      </c>
      <c r="B36" s="39">
        <v>45839</v>
      </c>
      <c r="C36" s="42" t="s">
        <v>31</v>
      </c>
      <c r="D36" s="38" t="s">
        <v>44</v>
      </c>
      <c r="E36" s="33">
        <v>91186.44</v>
      </c>
      <c r="F36" s="32">
        <v>45869</v>
      </c>
      <c r="G36" s="34">
        <v>0</v>
      </c>
      <c r="H36" s="31">
        <f t="shared" si="1"/>
        <v>91186.44</v>
      </c>
      <c r="I36" s="28"/>
    </row>
    <row r="37" spans="1:9" s="22" customFormat="1" ht="15" customHeight="1" x14ac:dyDescent="0.25">
      <c r="A37" s="38" t="s">
        <v>155</v>
      </c>
      <c r="B37" s="39">
        <v>45849</v>
      </c>
      <c r="C37" s="42" t="s">
        <v>173</v>
      </c>
      <c r="D37" s="38" t="s">
        <v>164</v>
      </c>
      <c r="E37" s="33">
        <v>196902.5</v>
      </c>
      <c r="F37" s="32">
        <v>45869</v>
      </c>
      <c r="G37" s="34">
        <v>0</v>
      </c>
      <c r="H37" s="31">
        <f t="shared" si="1"/>
        <v>196902.5</v>
      </c>
      <c r="I37" s="28"/>
    </row>
    <row r="38" spans="1:9" s="22" customFormat="1" ht="15" customHeight="1" x14ac:dyDescent="0.25">
      <c r="A38" s="38" t="s">
        <v>19</v>
      </c>
      <c r="B38" s="39">
        <v>45853</v>
      </c>
      <c r="C38" s="52" t="s">
        <v>187</v>
      </c>
      <c r="D38" s="38" t="s">
        <v>131</v>
      </c>
      <c r="E38" s="33">
        <f>465443.26+195628.78</f>
        <v>661072.04</v>
      </c>
      <c r="F38" s="32">
        <v>45863</v>
      </c>
      <c r="G38" s="33">
        <f>195628.78+465443.26</f>
        <v>661072.04</v>
      </c>
      <c r="H38" s="31">
        <f t="shared" si="1"/>
        <v>0</v>
      </c>
    </row>
    <row r="39" spans="1:9" s="22" customFormat="1" ht="15" customHeight="1" x14ac:dyDescent="0.25">
      <c r="A39" s="38" t="s">
        <v>98</v>
      </c>
      <c r="B39" s="39">
        <v>45833</v>
      </c>
      <c r="C39" s="53" t="s">
        <v>99</v>
      </c>
      <c r="D39" s="38" t="s">
        <v>100</v>
      </c>
      <c r="E39" s="33">
        <f>114637+114412.5</f>
        <v>229049.5</v>
      </c>
      <c r="F39" s="32">
        <v>45839</v>
      </c>
      <c r="G39" s="33">
        <v>114637</v>
      </c>
      <c r="H39" s="31">
        <f t="shared" si="1"/>
        <v>114412.5</v>
      </c>
    </row>
    <row r="40" spans="1:9" s="22" customFormat="1" ht="15" customHeight="1" x14ac:dyDescent="0.25">
      <c r="A40" s="38" t="s">
        <v>157</v>
      </c>
      <c r="B40" s="39">
        <v>45861</v>
      </c>
      <c r="C40" s="52" t="s">
        <v>174</v>
      </c>
      <c r="D40" s="38" t="s">
        <v>165</v>
      </c>
      <c r="E40" s="33">
        <v>2825</v>
      </c>
      <c r="F40" s="32">
        <v>45869</v>
      </c>
      <c r="G40" s="33">
        <v>0</v>
      </c>
      <c r="H40" s="31">
        <f t="shared" si="1"/>
        <v>2825</v>
      </c>
    </row>
    <row r="41" spans="1:9" s="22" customFormat="1" ht="15" customHeight="1" x14ac:dyDescent="0.25">
      <c r="A41" s="38" t="s">
        <v>152</v>
      </c>
      <c r="B41" s="39">
        <v>45853</v>
      </c>
      <c r="C41" s="53" t="s">
        <v>175</v>
      </c>
      <c r="D41" s="38" t="s">
        <v>166</v>
      </c>
      <c r="E41" s="33">
        <v>18299.93</v>
      </c>
      <c r="F41" s="32">
        <v>45869</v>
      </c>
      <c r="G41" s="33">
        <v>0</v>
      </c>
      <c r="H41" s="31">
        <f t="shared" si="1"/>
        <v>18299.93</v>
      </c>
    </row>
    <row r="42" spans="1:9" s="22" customFormat="1" ht="15" customHeight="1" x14ac:dyDescent="0.25">
      <c r="A42" s="38" t="s">
        <v>51</v>
      </c>
      <c r="B42" s="39">
        <v>45839</v>
      </c>
      <c r="C42" s="53" t="s">
        <v>188</v>
      </c>
      <c r="D42" s="38" t="s">
        <v>141</v>
      </c>
      <c r="E42" s="33">
        <f>204981.6+26196</f>
        <v>231177.60000000001</v>
      </c>
      <c r="F42" s="32">
        <v>45862</v>
      </c>
      <c r="G42" s="33">
        <v>26196</v>
      </c>
      <c r="H42" s="31">
        <f t="shared" ref="H42:H69" si="2">E42-G42</f>
        <v>204981.6</v>
      </c>
    </row>
    <row r="43" spans="1:9" s="22" customFormat="1" ht="15" customHeight="1" x14ac:dyDescent="0.25">
      <c r="A43" s="38" t="s">
        <v>74</v>
      </c>
      <c r="B43" s="39">
        <v>45839</v>
      </c>
      <c r="C43" s="52" t="s">
        <v>75</v>
      </c>
      <c r="D43" s="38" t="s">
        <v>76</v>
      </c>
      <c r="E43" s="33">
        <v>2800000</v>
      </c>
      <c r="F43" s="32">
        <v>45847</v>
      </c>
      <c r="G43" s="33">
        <v>400000</v>
      </c>
      <c r="H43" s="31">
        <f t="shared" si="2"/>
        <v>2400000</v>
      </c>
    </row>
    <row r="44" spans="1:9" s="22" customFormat="1" ht="15" customHeight="1" x14ac:dyDescent="0.25">
      <c r="A44" s="38" t="s">
        <v>116</v>
      </c>
      <c r="B44" s="39">
        <v>45835</v>
      </c>
      <c r="C44" s="52" t="s">
        <v>117</v>
      </c>
      <c r="D44" s="38" t="s">
        <v>118</v>
      </c>
      <c r="E44" s="33">
        <v>22443.599999999999</v>
      </c>
      <c r="F44" s="32">
        <v>45846</v>
      </c>
      <c r="G44" s="33">
        <v>22443.599999999999</v>
      </c>
      <c r="H44" s="31">
        <f t="shared" si="2"/>
        <v>0</v>
      </c>
    </row>
    <row r="45" spans="1:9" s="22" customFormat="1" ht="15" customHeight="1" x14ac:dyDescent="0.25">
      <c r="A45" s="38" t="s">
        <v>92</v>
      </c>
      <c r="B45" s="39">
        <v>45833</v>
      </c>
      <c r="C45" s="42" t="s">
        <v>94</v>
      </c>
      <c r="D45" s="39" t="s">
        <v>93</v>
      </c>
      <c r="E45" s="33">
        <v>85432</v>
      </c>
      <c r="F45" s="32">
        <v>45839</v>
      </c>
      <c r="G45" s="34">
        <v>85432</v>
      </c>
      <c r="H45" s="31">
        <f t="shared" si="2"/>
        <v>0</v>
      </c>
    </row>
    <row r="46" spans="1:9" s="22" customFormat="1" ht="15" customHeight="1" x14ac:dyDescent="0.25">
      <c r="A46" s="38" t="s">
        <v>142</v>
      </c>
      <c r="B46" s="39">
        <v>45838</v>
      </c>
      <c r="C46" s="42" t="s">
        <v>143</v>
      </c>
      <c r="D46" s="39" t="s">
        <v>144</v>
      </c>
      <c r="E46" s="33">
        <v>96828.91</v>
      </c>
      <c r="F46" s="32">
        <v>45864</v>
      </c>
      <c r="G46" s="34">
        <v>96828.91</v>
      </c>
      <c r="H46" s="31">
        <f t="shared" si="2"/>
        <v>0</v>
      </c>
    </row>
    <row r="47" spans="1:9" s="22" customFormat="1" ht="15" customHeight="1" x14ac:dyDescent="0.25">
      <c r="A47" s="38" t="s">
        <v>53</v>
      </c>
      <c r="B47" s="39">
        <v>45839</v>
      </c>
      <c r="C47" s="38" t="s">
        <v>192</v>
      </c>
      <c r="D47" s="38" t="s">
        <v>54</v>
      </c>
      <c r="E47" s="35">
        <v>217011.66</v>
      </c>
      <c r="F47" s="32">
        <v>45869</v>
      </c>
      <c r="G47" s="44">
        <v>0</v>
      </c>
      <c r="H47" s="31">
        <f t="shared" si="2"/>
        <v>217011.66</v>
      </c>
      <c r="I47" s="24"/>
    </row>
    <row r="48" spans="1:9" s="22" customFormat="1" ht="15" customHeight="1" x14ac:dyDescent="0.25">
      <c r="A48" s="38" t="s">
        <v>77</v>
      </c>
      <c r="B48" s="39" t="s">
        <v>87</v>
      </c>
      <c r="C48" s="38" t="s">
        <v>78</v>
      </c>
      <c r="D48" s="38" t="s">
        <v>88</v>
      </c>
      <c r="E48" s="35">
        <f>23813+22807.92</f>
        <v>46620.92</v>
      </c>
      <c r="F48" s="32">
        <v>45839</v>
      </c>
      <c r="G48" s="44">
        <f>23813+22807.92</f>
        <v>46620.92</v>
      </c>
      <c r="H48" s="31">
        <f t="shared" si="2"/>
        <v>0</v>
      </c>
      <c r="I48" s="24"/>
    </row>
    <row r="49" spans="1:9" s="22" customFormat="1" ht="15" customHeight="1" x14ac:dyDescent="0.25">
      <c r="A49" s="38" t="s">
        <v>69</v>
      </c>
      <c r="B49" s="39">
        <v>45848</v>
      </c>
      <c r="C49" s="38" t="s">
        <v>139</v>
      </c>
      <c r="D49" s="38" t="s">
        <v>140</v>
      </c>
      <c r="E49" s="35">
        <v>83715.649999999994</v>
      </c>
      <c r="F49" s="32">
        <v>45863</v>
      </c>
      <c r="G49" s="44">
        <v>83715.649999999994</v>
      </c>
      <c r="H49" s="31">
        <f t="shared" si="2"/>
        <v>0</v>
      </c>
      <c r="I49" s="24"/>
    </row>
    <row r="50" spans="1:9" s="22" customFormat="1" ht="15" customHeight="1" x14ac:dyDescent="0.25">
      <c r="A50" s="38" t="s">
        <v>35</v>
      </c>
      <c r="B50" s="39">
        <v>45839</v>
      </c>
      <c r="C50" s="38" t="s">
        <v>36</v>
      </c>
      <c r="D50" s="38" t="s">
        <v>135</v>
      </c>
      <c r="E50" s="33">
        <f>124840+24426</f>
        <v>149266</v>
      </c>
      <c r="F50" s="32">
        <v>45859</v>
      </c>
      <c r="G50" s="54">
        <v>24426</v>
      </c>
      <c r="H50" s="31">
        <f t="shared" si="2"/>
        <v>124840</v>
      </c>
      <c r="I50" s="24"/>
    </row>
    <row r="51" spans="1:9" s="22" customFormat="1" ht="15" customHeight="1" x14ac:dyDescent="0.25">
      <c r="A51" s="38" t="s">
        <v>105</v>
      </c>
      <c r="B51" s="39">
        <v>45838</v>
      </c>
      <c r="C51" s="38" t="s">
        <v>47</v>
      </c>
      <c r="D51" s="38" t="s">
        <v>106</v>
      </c>
      <c r="E51" s="35">
        <v>14228.72</v>
      </c>
      <c r="F51" s="32">
        <v>45852</v>
      </c>
      <c r="G51" s="44">
        <v>14228.72</v>
      </c>
      <c r="H51" s="31">
        <f t="shared" si="2"/>
        <v>0</v>
      </c>
      <c r="I51" s="24"/>
    </row>
    <row r="52" spans="1:9" s="22" customFormat="1" ht="15" customHeight="1" x14ac:dyDescent="0.25">
      <c r="A52" s="38" t="s">
        <v>102</v>
      </c>
      <c r="B52" s="39">
        <v>45834</v>
      </c>
      <c r="C52" s="38" t="s">
        <v>103</v>
      </c>
      <c r="D52" s="38" t="s">
        <v>104</v>
      </c>
      <c r="E52" s="35">
        <v>34285</v>
      </c>
      <c r="F52" s="32">
        <v>45846</v>
      </c>
      <c r="G52" s="44">
        <v>34285</v>
      </c>
      <c r="H52" s="31">
        <f t="shared" si="2"/>
        <v>0</v>
      </c>
      <c r="I52" s="24"/>
    </row>
    <row r="53" spans="1:9" s="22" customFormat="1" ht="15" customHeight="1" x14ac:dyDescent="0.25">
      <c r="A53" s="38" t="s">
        <v>132</v>
      </c>
      <c r="B53" s="39">
        <v>45838</v>
      </c>
      <c r="C53" s="38" t="s">
        <v>133</v>
      </c>
      <c r="D53" s="38" t="s">
        <v>134</v>
      </c>
      <c r="E53" s="35">
        <v>28494.880000000001</v>
      </c>
      <c r="F53" s="32">
        <v>45861</v>
      </c>
      <c r="G53" s="44">
        <v>28494.880000000001</v>
      </c>
      <c r="H53" s="31">
        <f t="shared" si="2"/>
        <v>0</v>
      </c>
    </row>
    <row r="54" spans="1:9" s="22" customFormat="1" ht="15" customHeight="1" x14ac:dyDescent="0.25">
      <c r="A54" s="42" t="s">
        <v>57</v>
      </c>
      <c r="B54" s="50">
        <v>45839</v>
      </c>
      <c r="C54" s="49" t="s">
        <v>195</v>
      </c>
      <c r="D54" s="42" t="s">
        <v>52</v>
      </c>
      <c r="E54" s="36">
        <v>281618.64</v>
      </c>
      <c r="F54" s="32">
        <v>45869</v>
      </c>
      <c r="G54" s="51">
        <v>0</v>
      </c>
      <c r="H54" s="31">
        <f t="shared" si="2"/>
        <v>281618.64</v>
      </c>
    </row>
    <row r="55" spans="1:9" s="22" customFormat="1" ht="15" customHeight="1" x14ac:dyDescent="0.25">
      <c r="A55" s="42" t="s">
        <v>158</v>
      </c>
      <c r="B55" s="50">
        <v>45869</v>
      </c>
      <c r="C55" s="49" t="s">
        <v>176</v>
      </c>
      <c r="D55" s="42" t="s">
        <v>167</v>
      </c>
      <c r="E55" s="36">
        <v>98931.199999999997</v>
      </c>
      <c r="F55" s="32">
        <v>45869</v>
      </c>
      <c r="G55" s="51">
        <v>0</v>
      </c>
      <c r="H55" s="31">
        <f t="shared" si="2"/>
        <v>98931.199999999997</v>
      </c>
    </row>
    <row r="56" spans="1:9" s="22" customFormat="1" ht="15" customHeight="1" x14ac:dyDescent="0.25">
      <c r="A56" s="42" t="s">
        <v>107</v>
      </c>
      <c r="B56" s="50">
        <v>45833</v>
      </c>
      <c r="C56" s="49" t="s">
        <v>108</v>
      </c>
      <c r="D56" s="42" t="s">
        <v>97</v>
      </c>
      <c r="E56" s="36">
        <v>10127.94</v>
      </c>
      <c r="F56" s="32">
        <v>45846</v>
      </c>
      <c r="G56" s="51">
        <v>10127.94</v>
      </c>
      <c r="H56" s="31">
        <f t="shared" si="2"/>
        <v>0</v>
      </c>
    </row>
    <row r="57" spans="1:9" s="22" customFormat="1" ht="15" customHeight="1" x14ac:dyDescent="0.25">
      <c r="A57" s="38" t="s">
        <v>55</v>
      </c>
      <c r="B57" s="39">
        <v>45839</v>
      </c>
      <c r="C57" s="38" t="s">
        <v>193</v>
      </c>
      <c r="D57" s="38" t="s">
        <v>56</v>
      </c>
      <c r="E57" s="35">
        <v>27930.21</v>
      </c>
      <c r="F57" s="32">
        <v>45869</v>
      </c>
      <c r="G57" s="44">
        <v>0</v>
      </c>
      <c r="H57" s="31">
        <f t="shared" si="2"/>
        <v>27930.21</v>
      </c>
    </row>
    <row r="58" spans="1:9" s="22" customFormat="1" ht="15" customHeight="1" x14ac:dyDescent="0.25">
      <c r="A58" s="38" t="s">
        <v>96</v>
      </c>
      <c r="B58" s="39">
        <v>45833</v>
      </c>
      <c r="C58" s="38" t="s">
        <v>182</v>
      </c>
      <c r="D58" s="38" t="s">
        <v>97</v>
      </c>
      <c r="E58" s="35">
        <v>47554</v>
      </c>
      <c r="F58" s="32">
        <v>45839</v>
      </c>
      <c r="G58" s="44">
        <v>47554</v>
      </c>
      <c r="H58" s="31">
        <f t="shared" si="2"/>
        <v>0</v>
      </c>
    </row>
    <row r="59" spans="1:9" s="22" customFormat="1" ht="15" customHeight="1" x14ac:dyDescent="0.25">
      <c r="A59" s="38" t="s">
        <v>26</v>
      </c>
      <c r="B59" s="39">
        <v>45839</v>
      </c>
      <c r="C59" s="52" t="s">
        <v>48</v>
      </c>
      <c r="D59" s="38" t="s">
        <v>95</v>
      </c>
      <c r="E59" s="33">
        <v>14998</v>
      </c>
      <c r="F59" s="32">
        <v>45869</v>
      </c>
      <c r="G59" s="44">
        <v>14998</v>
      </c>
      <c r="H59" s="31">
        <f t="shared" si="2"/>
        <v>0</v>
      </c>
    </row>
    <row r="60" spans="1:9" s="22" customFormat="1" ht="15" customHeight="1" x14ac:dyDescent="0.25">
      <c r="A60" s="38" t="s">
        <v>28</v>
      </c>
      <c r="B60" s="39">
        <v>45839</v>
      </c>
      <c r="C60" s="52" t="s">
        <v>145</v>
      </c>
      <c r="D60" s="38" t="s">
        <v>146</v>
      </c>
      <c r="E60" s="33">
        <f>11300+5900</f>
        <v>17200</v>
      </c>
      <c r="F60" s="32">
        <v>45866</v>
      </c>
      <c r="G60" s="33">
        <v>5900</v>
      </c>
      <c r="H60" s="31">
        <f t="shared" si="2"/>
        <v>11300</v>
      </c>
      <c r="I60" s="24"/>
    </row>
    <row r="61" spans="1:9" s="22" customFormat="1" ht="15" customHeight="1" x14ac:dyDescent="0.25">
      <c r="A61" s="38" t="s">
        <v>159</v>
      </c>
      <c r="B61" s="39">
        <v>45820</v>
      </c>
      <c r="C61" s="52" t="s">
        <v>177</v>
      </c>
      <c r="D61" s="38" t="s">
        <v>168</v>
      </c>
      <c r="E61" s="33">
        <v>732450</v>
      </c>
      <c r="F61" s="32">
        <v>45869</v>
      </c>
      <c r="G61" s="33">
        <v>0</v>
      </c>
      <c r="H61" s="31">
        <f t="shared" si="2"/>
        <v>732450</v>
      </c>
      <c r="I61" s="24"/>
    </row>
    <row r="62" spans="1:9" s="22" customFormat="1" ht="15" customHeight="1" x14ac:dyDescent="0.25">
      <c r="A62" s="38" t="s">
        <v>45</v>
      </c>
      <c r="B62" s="39">
        <v>45839</v>
      </c>
      <c r="C62" s="52" t="s">
        <v>151</v>
      </c>
      <c r="D62" s="38" t="s">
        <v>58</v>
      </c>
      <c r="E62" s="33">
        <v>10327.74</v>
      </c>
      <c r="F62" s="32">
        <v>45869</v>
      </c>
      <c r="G62" s="44">
        <v>0</v>
      </c>
      <c r="H62" s="31">
        <f t="shared" si="2"/>
        <v>10327.74</v>
      </c>
    </row>
    <row r="63" spans="1:9" s="22" customFormat="1" ht="15" customHeight="1" x14ac:dyDescent="0.25">
      <c r="A63" s="38" t="s">
        <v>156</v>
      </c>
      <c r="B63" s="39">
        <v>45861</v>
      </c>
      <c r="C63" s="52" t="s">
        <v>180</v>
      </c>
      <c r="D63" s="38">
        <v>131101283</v>
      </c>
      <c r="E63" s="33">
        <v>400000</v>
      </c>
      <c r="F63" s="32">
        <v>45869</v>
      </c>
      <c r="G63" s="44">
        <v>0</v>
      </c>
      <c r="H63" s="31">
        <f t="shared" si="2"/>
        <v>400000</v>
      </c>
    </row>
    <row r="64" spans="1:9" s="22" customFormat="1" ht="15" customHeight="1" x14ac:dyDescent="0.25">
      <c r="A64" s="38" t="s">
        <v>160</v>
      </c>
      <c r="B64" s="39">
        <v>45869</v>
      </c>
      <c r="C64" s="52" t="s">
        <v>178</v>
      </c>
      <c r="D64" s="38" t="s">
        <v>169</v>
      </c>
      <c r="E64" s="33">
        <v>35595</v>
      </c>
      <c r="F64" s="32">
        <v>45869</v>
      </c>
      <c r="G64" s="44">
        <v>0</v>
      </c>
      <c r="H64" s="31">
        <f t="shared" si="2"/>
        <v>35595</v>
      </c>
    </row>
    <row r="65" spans="1:9" s="22" customFormat="1" ht="15" customHeight="1" x14ac:dyDescent="0.25">
      <c r="A65" s="38" t="s">
        <v>46</v>
      </c>
      <c r="B65" s="39">
        <v>45839</v>
      </c>
      <c r="C65" s="52" t="s">
        <v>47</v>
      </c>
      <c r="D65" s="38" t="s">
        <v>50</v>
      </c>
      <c r="E65" s="33">
        <v>5053.93</v>
      </c>
      <c r="F65" s="32">
        <v>45869</v>
      </c>
      <c r="G65" s="33">
        <v>0</v>
      </c>
      <c r="H65" s="31">
        <f t="shared" si="2"/>
        <v>5053.93</v>
      </c>
    </row>
    <row r="66" spans="1:9" s="22" customFormat="1" ht="15" customHeight="1" x14ac:dyDescent="0.25">
      <c r="A66" s="38" t="s">
        <v>154</v>
      </c>
      <c r="B66" s="39">
        <v>45834</v>
      </c>
      <c r="C66" s="52" t="s">
        <v>179</v>
      </c>
      <c r="D66" s="38" t="s">
        <v>170</v>
      </c>
      <c r="E66" s="33">
        <v>2237.4</v>
      </c>
      <c r="F66" s="32">
        <v>45869</v>
      </c>
      <c r="G66" s="33">
        <v>0</v>
      </c>
      <c r="H66" s="31">
        <f t="shared" si="2"/>
        <v>2237.4</v>
      </c>
    </row>
    <row r="67" spans="1:9" s="22" customFormat="1" ht="15" customHeight="1" x14ac:dyDescent="0.25">
      <c r="A67" s="42" t="s">
        <v>128</v>
      </c>
      <c r="B67" s="50">
        <v>45848</v>
      </c>
      <c r="C67" s="49" t="s">
        <v>129</v>
      </c>
      <c r="D67" s="42" t="s">
        <v>130</v>
      </c>
      <c r="E67" s="36">
        <v>135200</v>
      </c>
      <c r="F67" s="32">
        <v>45869</v>
      </c>
      <c r="G67" s="51">
        <v>135200</v>
      </c>
      <c r="H67" s="31">
        <f t="shared" si="2"/>
        <v>0</v>
      </c>
    </row>
    <row r="68" spans="1:9" s="22" customFormat="1" ht="15" customHeight="1" x14ac:dyDescent="0.25">
      <c r="A68" s="38" t="s">
        <v>20</v>
      </c>
      <c r="B68" s="39">
        <v>45839</v>
      </c>
      <c r="C68" s="42" t="s">
        <v>194</v>
      </c>
      <c r="D68" s="38" t="s">
        <v>73</v>
      </c>
      <c r="E68" s="35">
        <f>931015.55+18884.45</f>
        <v>949900</v>
      </c>
      <c r="F68" s="32">
        <v>45866</v>
      </c>
      <c r="G68" s="44">
        <v>18884.45</v>
      </c>
      <c r="H68" s="31">
        <f t="shared" si="2"/>
        <v>931015.55</v>
      </c>
      <c r="I68" s="24"/>
    </row>
    <row r="69" spans="1:9" s="22" customFormat="1" ht="15" customHeight="1" x14ac:dyDescent="0.25">
      <c r="A69" s="38" t="s">
        <v>21</v>
      </c>
      <c r="B69" s="39" t="s">
        <v>109</v>
      </c>
      <c r="C69" s="42" t="s">
        <v>22</v>
      </c>
      <c r="D69" s="38" t="s">
        <v>110</v>
      </c>
      <c r="E69" s="33">
        <f>90363.62+90363.68</f>
        <v>180727.3</v>
      </c>
      <c r="F69" s="32">
        <v>45845</v>
      </c>
      <c r="G69" s="34">
        <v>90363.62</v>
      </c>
      <c r="H69" s="31">
        <f t="shared" si="2"/>
        <v>90363.68</v>
      </c>
      <c r="I69" s="24"/>
    </row>
    <row r="70" spans="1:9" s="22" customFormat="1" ht="22.9" customHeight="1" x14ac:dyDescent="0.25">
      <c r="A70" s="29" t="s">
        <v>23</v>
      </c>
      <c r="B70" s="29"/>
      <c r="C70" s="29"/>
      <c r="D70" s="29"/>
      <c r="E70" s="30">
        <f>SUM(E9:E69)</f>
        <v>20547991.679999996</v>
      </c>
      <c r="F70" s="30"/>
      <c r="G70" s="30">
        <f>SUM(G9:G69)</f>
        <v>6494174.0800000001</v>
      </c>
      <c r="H70" s="30">
        <f>SUM(H9:H69)</f>
        <v>14053817.600000003</v>
      </c>
    </row>
    <row r="71" spans="1:9" x14ac:dyDescent="0.25">
      <c r="D71" s="9"/>
      <c r="F71" s="5"/>
      <c r="G71" s="5"/>
      <c r="H71" s="10"/>
      <c r="I71" s="10"/>
    </row>
    <row r="72" spans="1:9" s="5" customFormat="1" x14ac:dyDescent="0.25">
      <c r="A72" s="1"/>
      <c r="B72" s="1"/>
      <c r="C72" s="1"/>
      <c r="D72" s="9"/>
    </row>
    <row r="73" spans="1:9" s="5" customFormat="1" x14ac:dyDescent="0.25">
      <c r="A73" s="1"/>
      <c r="B73" s="1"/>
      <c r="C73" s="1"/>
      <c r="D73" s="1"/>
      <c r="F73" s="3"/>
      <c r="G73" s="10"/>
      <c r="I73" s="4"/>
    </row>
    <row r="74" spans="1:9" s="5" customFormat="1" x14ac:dyDescent="0.25">
      <c r="A74" s="1"/>
      <c r="B74" s="1"/>
      <c r="C74" s="1"/>
      <c r="D74" s="1"/>
      <c r="F74" s="3"/>
      <c r="G74" s="10"/>
      <c r="I74" s="37"/>
    </row>
    <row r="75" spans="1:9" s="5" customFormat="1" x14ac:dyDescent="0.25">
      <c r="A75" s="1"/>
      <c r="B75" s="1"/>
      <c r="C75" s="11"/>
      <c r="D75" s="1"/>
      <c r="F75" s="3"/>
      <c r="G75" s="10"/>
      <c r="H75" s="10"/>
      <c r="I75" s="4"/>
    </row>
    <row r="76" spans="1:9" s="5" customFormat="1" x14ac:dyDescent="0.25">
      <c r="A76" s="1"/>
      <c r="B76" s="1"/>
      <c r="C76" s="9"/>
      <c r="D76" s="1"/>
      <c r="F76" s="3"/>
      <c r="G76" s="10"/>
      <c r="I76" s="4"/>
    </row>
    <row r="77" spans="1:9" x14ac:dyDescent="0.25">
      <c r="G77" s="10"/>
    </row>
    <row r="81" spans="4:4" x14ac:dyDescent="0.25">
      <c r="D81" s="9"/>
    </row>
  </sheetData>
  <autoFilter ref="A8:H70" xr:uid="{84D114D7-CF82-4D71-B48C-790C71BCF845}"/>
  <sortState xmlns:xlrd2="http://schemas.microsoft.com/office/spreadsheetml/2017/richdata2" ref="A10:H69">
    <sortCondition ref="A9:A69"/>
  </sortState>
  <mergeCells count="4">
    <mergeCell ref="A3:H3"/>
    <mergeCell ref="A4:H4"/>
    <mergeCell ref="A5:H5"/>
    <mergeCell ref="A7:H7"/>
  </mergeCells>
  <pageMargins left="0.70866141732283472" right="0.39370078740157483" top="0.31496062992125984" bottom="0.47244094488188981" header="0.15748031496062992" footer="0.23622047244094491"/>
  <pageSetup scale="50" fitToWidth="0" fitToHeight="0" orientation="landscape" r:id="rId1"/>
  <headerFooter>
    <oddFooter>&amp;R&amp;P/&amp;N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D49814-3798-48E9-AD3A-D7D294C12F18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abf3335f-e4f0-4829-9abc-95a146d64f3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JULIO 2025</vt:lpstr>
      <vt:lpstr>'JULIO 2025'!Área_de_impresión</vt:lpstr>
      <vt:lpstr>'JULIO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Noelia Bencosme</cp:lastModifiedBy>
  <cp:lastPrinted>2025-08-18T19:54:57Z</cp:lastPrinted>
  <dcterms:created xsi:type="dcterms:W3CDTF">2023-02-06T15:07:28Z</dcterms:created>
  <dcterms:modified xsi:type="dcterms:W3CDTF">2025-08-18T19:54:59Z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