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654FD1B-19CA-4986-8163-A5C77F679C59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RZO" sheetId="2" r:id="rId1"/>
  </sheets>
  <definedNames>
    <definedName name="_xlnm._FilterDatabase" localSheetId="0" hidden="1">MARZO!$A$8:$H$51</definedName>
    <definedName name="_xlnm.Print_Titles" localSheetId="0">MARZO!$1:$8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E51" i="2"/>
  <c r="H48" i="2"/>
  <c r="H46" i="2"/>
  <c r="H39" i="2"/>
  <c r="H37" i="2"/>
  <c r="H33" i="2"/>
  <c r="H32" i="2"/>
  <c r="H31" i="2"/>
  <c r="H30" i="2"/>
  <c r="H26" i="2"/>
  <c r="H18" i="2"/>
  <c r="G10" i="2"/>
  <c r="E10" i="2"/>
  <c r="G11" i="2"/>
  <c r="G35" i="2"/>
  <c r="H35" i="2" s="1"/>
  <c r="E24" i="2"/>
  <c r="G21" i="2"/>
  <c r="E21" i="2"/>
  <c r="E19" i="2"/>
  <c r="H19" i="2" s="1"/>
  <c r="G16" i="2"/>
  <c r="G42" i="2"/>
  <c r="E42" i="2"/>
  <c r="G17" i="2"/>
  <c r="H17" i="2" s="1"/>
  <c r="G34" i="2"/>
  <c r="E34" i="2"/>
  <c r="H20" i="2"/>
  <c r="H41" i="2"/>
  <c r="H27" i="2"/>
  <c r="H40" i="2"/>
  <c r="H50" i="2"/>
  <c r="E43" i="2"/>
  <c r="H25" i="2"/>
  <c r="E52" i="2" l="1"/>
  <c r="G52" i="2"/>
  <c r="H42" i="2"/>
  <c r="H16" i="2"/>
  <c r="H49" i="2" l="1"/>
  <c r="H10" i="2" l="1"/>
  <c r="H47" i="2"/>
  <c r="H34" i="2" l="1"/>
  <c r="H38" i="2"/>
  <c r="H22" i="2"/>
  <c r="H43" i="2"/>
  <c r="H14" i="2" l="1"/>
  <c r="H21" i="2" l="1"/>
  <c r="H36" i="2"/>
  <c r="H29" i="2" l="1"/>
  <c r="H44" i="2"/>
  <c r="H11" i="2" l="1"/>
  <c r="H12" i="2"/>
  <c r="H51" i="2" l="1"/>
  <c r="H45" i="2"/>
  <c r="H28" i="2"/>
  <c r="H24" i="2"/>
  <c r="H23" i="2"/>
  <c r="H15" i="2"/>
  <c r="H13" i="2"/>
  <c r="H52" i="2" l="1"/>
</calcChain>
</file>

<file path=xl/sharedStrings.xml><?xml version="1.0" encoding="utf-8"?>
<sst xmlns="http://schemas.openxmlformats.org/spreadsheetml/2006/main" count="150" uniqueCount="150">
  <si>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</si>
  <si>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</si>
  <si>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</si>
  <si>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</si>
  <si>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</si>
  <si>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</si>
  <si>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</si>
  <si>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</si>
  <si>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</si>
  <si>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</si>
  <si>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</si>
  <si>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</si>
  <si>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</si>
  <si>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</si>
  <si>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</si>
  <si>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</si>
  <si>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</si>
  <si>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</si>
  <si>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</si>
  <si>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</si>
  <si>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</si>
  <si>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</si>
  <si>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</si>
  <si>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</si>
  <si>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</si>
  <si>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</si>
  <si>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</si>
  <si>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</si>
  <si>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</si>
  <si>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</si>
  <si>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</si>
  <si>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</si>
  <si>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</si>
  <si>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</si>
  <si>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</si>
  <si>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</si>
  <si>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</si>
  <si>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</si>
  <si>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</si>
  <si>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</si>
  <si>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</si>
  <si>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</si>
  <si>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</si>
  <si>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</si>
  <si>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</si>
  <si>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</si>
  <si>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</si>
  <si>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</si>
  <si>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</si>
  <si>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</si>
  <si>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</si>
  <si>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</si>
  <si>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</si>
  <si>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</si>
  <si>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</si>
  <si>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</si>
  <si>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</si>
  <si>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>26/12/23</t>
  </si>
  <si>
    <t>P/Compra de banderas p/uso de la institucion.</t>
  </si>
  <si>
    <t>P/Compra agendas para colaboradores de la institucion.</t>
  </si>
  <si>
    <t>EDICIONES VALDES SRL</t>
  </si>
  <si>
    <t xml:space="preserve">INFORME MENSUAL DE CUENTAS POR PAGAR </t>
  </si>
  <si>
    <t>CONT8510/23-B1500000127</t>
  </si>
  <si>
    <t>P/Servicios de internet No. 829-110-6594,0829-118-1864,  CENTRAL TELEF. correspondiente al 2024.</t>
  </si>
  <si>
    <t>02/01-01/02/24</t>
  </si>
  <si>
    <t>VIDAL PROMOCIONES RD, SRL</t>
  </si>
  <si>
    <t>P/Utensilios de cocina para uso de la institucion.</t>
  </si>
  <si>
    <t>B1500000123</t>
  </si>
  <si>
    <t>OPTIMUN CONTROL DE PLAGAS</t>
  </si>
  <si>
    <t xml:space="preserve">P/Servicios de fumigacion de plagas e insectos de oficina de la institucion. </t>
  </si>
  <si>
    <t>O/C# 01/2024-B1500000072</t>
  </si>
  <si>
    <t>CENTRO CUESTA NACIONAL, SAS</t>
  </si>
  <si>
    <t>CONT-2023</t>
  </si>
  <si>
    <t>CONT-9929-2023</t>
  </si>
  <si>
    <t>CONT4402/2023</t>
  </si>
  <si>
    <t>SEGUROS BANRESERVAS</t>
  </si>
  <si>
    <t>B1500047354/55</t>
  </si>
  <si>
    <t>C &amp; C TECHNOLOGY SUPPLY, SRL</t>
  </si>
  <si>
    <t>Servicios alimenticios personal de la institucion.</t>
  </si>
  <si>
    <t>FR MULTISERVICIOS SRL</t>
  </si>
  <si>
    <t>SANTANA GERMAN SUPPLY BATERIA</t>
  </si>
  <si>
    <t>CONSULTORES EN SEGURIDAD TECNOLOGICA</t>
  </si>
  <si>
    <t>CORRESPONDIENTE AL 31 DE MARZO  2024</t>
  </si>
  <si>
    <t>B1500031890/32149</t>
  </si>
  <si>
    <t>Combustible Marzo 2024.</t>
  </si>
  <si>
    <t>Flota Marzo 2024.</t>
  </si>
  <si>
    <t>B1500137206/137224</t>
  </si>
  <si>
    <t>P/Pinturas para dar mantenimiento a las areas de la institucion.</t>
  </si>
  <si>
    <t>B1500178068</t>
  </si>
  <si>
    <t>P/Compra baterias para uso de la institucion.</t>
  </si>
  <si>
    <t>B1500000160</t>
  </si>
  <si>
    <t>27/02-28/02/24</t>
  </si>
  <si>
    <t>E4500000036532/36871</t>
  </si>
  <si>
    <t>B1500003072</t>
  </si>
  <si>
    <t>P/Renovacion anual de licencias.</t>
  </si>
  <si>
    <t>B1500000133</t>
  </si>
  <si>
    <t>19/02-27/03/24</t>
  </si>
  <si>
    <t>B1500011946/12012</t>
  </si>
  <si>
    <t>26/02-27/03/24</t>
  </si>
  <si>
    <t>B1500012475/12682</t>
  </si>
  <si>
    <t>22/02-31/03/24</t>
  </si>
  <si>
    <t>B1500319389/324826</t>
  </si>
  <si>
    <t>CONT1528/23-B1500000335/337</t>
  </si>
  <si>
    <t>BS-3122/24-B1500000767/774</t>
  </si>
  <si>
    <t>B1500003937</t>
  </si>
  <si>
    <t>B1500050074</t>
  </si>
  <si>
    <t>CONT-0009/23-B1500003319</t>
  </si>
  <si>
    <t>P/Impresion resma papel timbrado.</t>
  </si>
  <si>
    <t>B1500000753</t>
  </si>
  <si>
    <t>01/01-15/02/24</t>
  </si>
  <si>
    <t>05/03-15/03/24</t>
  </si>
  <si>
    <t>E450000002275/2652</t>
  </si>
  <si>
    <t>AGUA CRYSTAL</t>
  </si>
  <si>
    <t>P/Compra botellones de agua para uso de la institucion.</t>
  </si>
  <si>
    <t>B1500046783</t>
  </si>
  <si>
    <t>CAPACITACION ESPECIALIZADA, CAES</t>
  </si>
  <si>
    <t>P/Contratacion WORKSHOP dia internacional de la mujer.</t>
  </si>
  <si>
    <t>B1500000484</t>
  </si>
  <si>
    <t xml:space="preserve">FL BETANCES Y ASOCIADOS </t>
  </si>
  <si>
    <t>P/Renovacion anual de licencias antivirus.</t>
  </si>
  <si>
    <t>B1500000878</t>
  </si>
  <si>
    <t>IDENTIFICACIONES JMB SRL</t>
  </si>
  <si>
    <t>IMPREDOM SRL</t>
  </si>
  <si>
    <t>P/Tarjetas de presentacion p/uso de la institucion.</t>
  </si>
  <si>
    <t>B1500000106</t>
  </si>
  <si>
    <t>INDUSTRIAS BANILEJAS C POR A</t>
  </si>
  <si>
    <t>P/Adquisicion de equipo de computo p/uso de la institucion.</t>
  </si>
  <si>
    <t>B1500000958</t>
  </si>
  <si>
    <t>INAP</t>
  </si>
  <si>
    <t>MRO MANTENIMIENTO OPERACION SRL</t>
  </si>
  <si>
    <t>OFICINA UNIVERSAL, S.A.</t>
  </si>
  <si>
    <t>SUMINISTROS GUIPAK, SRL</t>
  </si>
  <si>
    <t>P/Compra suministros de limpieza para uso de la institucion.</t>
  </si>
  <si>
    <t>B1500001249</t>
  </si>
  <si>
    <t>VARA SRL</t>
  </si>
  <si>
    <t>P/Compra de equipo de generacion electrica.</t>
  </si>
  <si>
    <t>B1500000185</t>
  </si>
  <si>
    <t>CON5341/23</t>
  </si>
  <si>
    <t>Ventas de Formularios de Expotación Vuce-aduanas. B1500000087</t>
  </si>
  <si>
    <t>P/Devolucion de recursos por concepto de  formularios y participacion semana de negocios annual de golf.</t>
  </si>
  <si>
    <t>CON2268/23</t>
  </si>
  <si>
    <t>E450000002740</t>
  </si>
  <si>
    <t>FACT. CI00061-24</t>
  </si>
  <si>
    <t>B1500000731</t>
  </si>
  <si>
    <t>B15000002148</t>
  </si>
  <si>
    <t>P/Compra alimentos y bebidas para uso de la institucion.</t>
  </si>
  <si>
    <t>P/Capacaitaciones a personal de la institucion.</t>
  </si>
  <si>
    <t>P/compra utiles medicos.</t>
  </si>
  <si>
    <t xml:space="preserve">P/compra materiales y suministros p/uso de la institucion. </t>
  </si>
  <si>
    <t>P/Renov. póliza incendio, lineas aliadas y fidelidad empleados 2024-25.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</si>
</sst>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0" fillId="3" borderId="1" xfId="1" applyFont="1" applyFill="1" applyBorder="1" applyAlignment="1">
      <alignment horizontal="left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 wrapText="1"/>
    </xf>
    <xf numFmtId="43" fontId="9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97194</xdr:colOff>
      <xdr:row>1</xdr:row>
      <xdr:rowOff>0</xdr:rowOff>
    </xdr:from>
    <xdr:to>
      <xdr:col>0</xdr:col>
      <xdr:colOff>3362908</xdr:colOff>
      <xdr:row>5</xdr:row>
      <xdr:rowOff>67422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4" y="311635"/>
          <a:ext cx="3265714" cy="922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58"/>
  <sheetViews>
    <sheetView tabSelected="1" zoomScale="98" zoomScaleNormal="98" workbookViewId="0">
      <pane ySplit="1" topLeftCell="A2" activePane="bottomLeft" state="frozen"/>
      <selection pane="bottomLeft" activeCell="B59" sqref="B59"/>
    </sheetView>
  </sheetViews>
  <sheetFormatPr baseColWidth="10" defaultColWidth="11.5703125" defaultRowHeight="12.75" x14ac:dyDescent="0.2"/>
  <cols>
    <col min="1" max="1" width="52.140625" style="15" customWidth="1"/>
    <col min="2" max="2" width="24.5703125" style="15" customWidth="1"/>
    <col min="3" max="3" width="61.42578125" style="15" customWidth="1"/>
    <col min="4" max="4" width="33.7109375" style="15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B2" s="16"/>
      <c r="C2" s="16"/>
      <c r="E2" s="2"/>
      <c r="F2" s="5"/>
      <c r="G2" s="5"/>
      <c r="H2" s="2"/>
    </row>
    <row r="3" spans="1:9" x14ac:dyDescent="0.2">
      <c r="C3" s="16"/>
      <c r="D3" s="17"/>
      <c r="H3" s="2"/>
    </row>
    <row r="4" spans="1:9" ht="21" x14ac:dyDescent="0.35">
      <c r="A4" s="44" t="s">
        <v>61</v>
      </c>
      <c r="B4" s="44"/>
      <c r="C4" s="44"/>
      <c r="D4" s="44"/>
      <c r="E4" s="44"/>
      <c r="F4" s="44"/>
      <c r="G4" s="44"/>
      <c r="H4" s="44"/>
    </row>
    <row r="5" spans="1:9" ht="21" x14ac:dyDescent="0.35">
      <c r="A5" s="44" t="s">
        <v>82</v>
      </c>
      <c r="B5" s="44"/>
      <c r="C5" s="44"/>
      <c r="D5" s="44"/>
      <c r="E5" s="44"/>
      <c r="F5" s="44"/>
      <c r="G5" s="44"/>
      <c r="H5" s="44"/>
      <c r="I5" s="30"/>
    </row>
    <row r="6" spans="1:9" ht="21" x14ac:dyDescent="0.35">
      <c r="A6" s="44" t="s">
        <v>0</v>
      </c>
      <c r="B6" s="44"/>
      <c r="C6" s="44"/>
      <c r="D6" s="44"/>
      <c r="E6" s="44"/>
      <c r="F6" s="44"/>
      <c r="G6" s="44"/>
      <c r="H6" s="44"/>
    </row>
    <row r="7" spans="1:9" ht="13.5" customHeight="1" x14ac:dyDescent="0.35">
      <c r="A7" s="45" t="s">
        <v>1</v>
      </c>
      <c r="B7" s="45"/>
      <c r="C7" s="45"/>
      <c r="D7" s="45"/>
      <c r="E7" s="45"/>
      <c r="F7" s="45"/>
      <c r="G7" s="45"/>
      <c r="H7" s="45"/>
    </row>
    <row r="8" spans="1:9" s="6" customFormat="1" ht="78.75" x14ac:dyDescent="0.25">
      <c r="A8" s="24" t="s">
        <v>2</v>
      </c>
      <c r="B8" s="25" t="s">
        <v>3</v>
      </c>
      <c r="C8" s="25" t="s">
        <v>4</v>
      </c>
      <c r="D8" s="26" t="s">
        <v>5</v>
      </c>
      <c r="E8" s="27" t="s">
        <v>6</v>
      </c>
      <c r="F8" s="28" t="s">
        <v>7</v>
      </c>
      <c r="G8" s="28" t="s">
        <v>8</v>
      </c>
      <c r="H8" s="29" t="s">
        <v>9</v>
      </c>
    </row>
    <row r="9" spans="1:9" s="6" customFormat="1" ht="15" customHeight="1" x14ac:dyDescent="0.25">
      <c r="A9" s="19" t="s">
        <v>112</v>
      </c>
      <c r="B9" s="20">
        <v>45373</v>
      </c>
      <c r="C9" s="19" t="s">
        <v>113</v>
      </c>
      <c r="D9" s="19" t="s">
        <v>114</v>
      </c>
      <c r="E9" s="31">
        <v>2883.25</v>
      </c>
      <c r="F9" s="37">
        <v>45382</v>
      </c>
      <c r="G9" s="31">
        <v>0</v>
      </c>
      <c r="H9" s="35">
        <f t="shared" ref="H9:H51" si="0">+E9-G9</f>
        <v>2883.25</v>
      </c>
    </row>
    <row r="10" spans="1:9" customFormat="1" ht="15" customHeight="1" x14ac:dyDescent="0.25">
      <c r="A10" s="19" t="s">
        <v>10</v>
      </c>
      <c r="B10" s="20" t="s">
        <v>110</v>
      </c>
      <c r="C10" s="38" t="s">
        <v>11</v>
      </c>
      <c r="D10" s="38" t="s">
        <v>111</v>
      </c>
      <c r="E10" s="7">
        <f>125174.31+25343.5</f>
        <v>150517.81</v>
      </c>
      <c r="F10" s="8">
        <v>45379</v>
      </c>
      <c r="G10" s="32">
        <f>125174.31+25343.5</f>
        <v>150517.81</v>
      </c>
      <c r="H10" s="35">
        <f t="shared" si="0"/>
        <v>0</v>
      </c>
      <c r="I10" s="9"/>
    </row>
    <row r="11" spans="1:9" customFormat="1" ht="15" customHeight="1" x14ac:dyDescent="0.25">
      <c r="A11" s="19" t="s">
        <v>12</v>
      </c>
      <c r="B11" s="20" t="s">
        <v>109</v>
      </c>
      <c r="C11" s="18" t="s">
        <v>139</v>
      </c>
      <c r="D11" s="39" t="s">
        <v>138</v>
      </c>
      <c r="E11" s="35">
        <v>2439545</v>
      </c>
      <c r="F11" s="8">
        <v>45378</v>
      </c>
      <c r="G11" s="33">
        <f>295000+609375</f>
        <v>904375</v>
      </c>
      <c r="H11" s="35">
        <f t="shared" si="0"/>
        <v>1535170</v>
      </c>
      <c r="I11" s="9"/>
    </row>
    <row r="12" spans="1:9" customFormat="1" ht="15" customHeight="1" x14ac:dyDescent="0.25">
      <c r="A12" s="19" t="s">
        <v>34</v>
      </c>
      <c r="B12" s="20">
        <v>45352</v>
      </c>
      <c r="C12" s="38" t="s">
        <v>35</v>
      </c>
      <c r="D12" s="18" t="s">
        <v>105</v>
      </c>
      <c r="E12" s="35">
        <v>714</v>
      </c>
      <c r="F12" s="8">
        <v>45374</v>
      </c>
      <c r="G12" s="33">
        <v>714</v>
      </c>
      <c r="H12" s="35">
        <f t="shared" si="0"/>
        <v>0</v>
      </c>
      <c r="I12" s="9"/>
    </row>
    <row r="13" spans="1:9" customFormat="1" ht="15" customHeight="1" x14ac:dyDescent="0.25">
      <c r="A13" s="19" t="s">
        <v>13</v>
      </c>
      <c r="B13" s="20">
        <v>45352</v>
      </c>
      <c r="C13" s="38" t="s">
        <v>84</v>
      </c>
      <c r="D13" s="19" t="s">
        <v>85</v>
      </c>
      <c r="E13" s="7">
        <v>600000</v>
      </c>
      <c r="F13" s="8">
        <v>45372</v>
      </c>
      <c r="G13" s="32">
        <v>600000</v>
      </c>
      <c r="H13" s="35">
        <f t="shared" si="0"/>
        <v>0</v>
      </c>
      <c r="I13" s="9"/>
    </row>
    <row r="14" spans="1:9" customFormat="1" ht="15" customHeight="1" x14ac:dyDescent="0.25">
      <c r="A14" s="19" t="s">
        <v>54</v>
      </c>
      <c r="B14" s="20" t="s">
        <v>53</v>
      </c>
      <c r="C14" s="38" t="s">
        <v>58</v>
      </c>
      <c r="D14" s="19" t="s">
        <v>55</v>
      </c>
      <c r="E14" s="7">
        <v>10509</v>
      </c>
      <c r="F14" s="8">
        <v>45382</v>
      </c>
      <c r="G14" s="32">
        <v>0</v>
      </c>
      <c r="H14" s="35">
        <f t="shared" si="0"/>
        <v>10509</v>
      </c>
      <c r="I14" s="9"/>
    </row>
    <row r="15" spans="1:9" customFormat="1" ht="15" customHeight="1" x14ac:dyDescent="0.25">
      <c r="A15" s="19" t="s">
        <v>14</v>
      </c>
      <c r="B15" s="20">
        <v>44938</v>
      </c>
      <c r="C15" s="38" t="s">
        <v>15</v>
      </c>
      <c r="D15" s="19" t="s">
        <v>45</v>
      </c>
      <c r="E15" s="7">
        <v>33024.32</v>
      </c>
      <c r="F15" s="8">
        <v>45382</v>
      </c>
      <c r="G15" s="32">
        <v>0</v>
      </c>
      <c r="H15" s="35">
        <f t="shared" si="0"/>
        <v>33024.32</v>
      </c>
      <c r="I15" s="9"/>
    </row>
    <row r="16" spans="1:9" customFormat="1" ht="15" customHeight="1" x14ac:dyDescent="0.25">
      <c r="A16" s="19" t="s">
        <v>16</v>
      </c>
      <c r="B16" s="20">
        <v>45352</v>
      </c>
      <c r="C16" s="18" t="s">
        <v>32</v>
      </c>
      <c r="D16" s="19" t="s">
        <v>86</v>
      </c>
      <c r="E16" s="7">
        <v>660</v>
      </c>
      <c r="F16" s="8">
        <v>45372</v>
      </c>
      <c r="G16" s="32">
        <f>496.8+163.2</f>
        <v>660</v>
      </c>
      <c r="H16" s="35">
        <f t="shared" si="0"/>
        <v>0</v>
      </c>
      <c r="I16" s="9"/>
    </row>
    <row r="17" spans="1:9" customFormat="1" ht="15" customHeight="1" x14ac:dyDescent="0.25">
      <c r="A17" s="19" t="s">
        <v>77</v>
      </c>
      <c r="B17" s="20">
        <v>45352</v>
      </c>
      <c r="C17" s="19" t="s">
        <v>78</v>
      </c>
      <c r="D17" s="19" t="s">
        <v>103</v>
      </c>
      <c r="E17" s="7">
        <v>4688152.47</v>
      </c>
      <c r="F17" s="8">
        <v>45372</v>
      </c>
      <c r="G17" s="32">
        <f>837560.81+816967.69</f>
        <v>1654528.5</v>
      </c>
      <c r="H17" s="35">
        <f t="shared" si="0"/>
        <v>3033623.9699999997</v>
      </c>
      <c r="I17" s="9"/>
    </row>
    <row r="18" spans="1:9" customFormat="1" ht="15" customHeight="1" x14ac:dyDescent="0.25">
      <c r="A18" s="19" t="s">
        <v>115</v>
      </c>
      <c r="B18" s="20">
        <v>45362</v>
      </c>
      <c r="C18" s="19" t="s">
        <v>116</v>
      </c>
      <c r="D18" s="19" t="s">
        <v>117</v>
      </c>
      <c r="E18" s="7">
        <v>48450</v>
      </c>
      <c r="F18" s="8">
        <v>45382</v>
      </c>
      <c r="G18" s="32">
        <v>0</v>
      </c>
      <c r="H18" s="35">
        <f t="shared" si="0"/>
        <v>48450</v>
      </c>
      <c r="I18" s="9"/>
    </row>
    <row r="19" spans="1:9" customFormat="1" ht="15" customHeight="1" x14ac:dyDescent="0.25">
      <c r="A19" s="19" t="s">
        <v>71</v>
      </c>
      <c r="B19" s="20">
        <v>45344</v>
      </c>
      <c r="C19" s="19" t="s">
        <v>87</v>
      </c>
      <c r="D19" s="19" t="s">
        <v>88</v>
      </c>
      <c r="E19" s="7">
        <f>24017.29+4179.71+11224.58+1436.44</f>
        <v>40858.020000000004</v>
      </c>
      <c r="F19" s="8">
        <v>45366</v>
      </c>
      <c r="G19" s="32">
        <v>24017.29</v>
      </c>
      <c r="H19" s="35">
        <f t="shared" si="0"/>
        <v>16840.730000000003</v>
      </c>
      <c r="I19" s="9"/>
    </row>
    <row r="20" spans="1:9" customFormat="1" ht="15" customHeight="1" x14ac:dyDescent="0.25">
      <c r="A20" s="19" t="s">
        <v>81</v>
      </c>
      <c r="B20" s="20">
        <v>45341</v>
      </c>
      <c r="C20" s="19" t="s">
        <v>94</v>
      </c>
      <c r="D20" s="19" t="s">
        <v>95</v>
      </c>
      <c r="E20" s="7">
        <v>354790.8</v>
      </c>
      <c r="F20" s="8">
        <v>45358</v>
      </c>
      <c r="G20" s="32">
        <v>354790.8</v>
      </c>
      <c r="H20" s="35">
        <f t="shared" si="0"/>
        <v>0</v>
      </c>
      <c r="I20" s="9"/>
    </row>
    <row r="21" spans="1:9" customFormat="1" ht="15" customHeight="1" x14ac:dyDescent="0.25">
      <c r="A21" s="18" t="s">
        <v>18</v>
      </c>
      <c r="B21" s="40" t="s">
        <v>91</v>
      </c>
      <c r="C21" s="41" t="s">
        <v>63</v>
      </c>
      <c r="D21" s="18" t="s">
        <v>92</v>
      </c>
      <c r="E21" s="36">
        <f>251867.28+3870.62</f>
        <v>255737.9</v>
      </c>
      <c r="F21" s="8">
        <v>45372</v>
      </c>
      <c r="G21" s="34">
        <f>251867.28+3870.62</f>
        <v>255737.9</v>
      </c>
      <c r="H21" s="36">
        <f t="shared" si="0"/>
        <v>0</v>
      </c>
      <c r="I21" s="9"/>
    </row>
    <row r="22" spans="1:9" customFormat="1" ht="15" customHeight="1" x14ac:dyDescent="0.25">
      <c r="A22" s="19" t="s">
        <v>60</v>
      </c>
      <c r="B22" s="20" t="s">
        <v>57</v>
      </c>
      <c r="C22" s="18" t="s">
        <v>59</v>
      </c>
      <c r="D22" s="19" t="s">
        <v>56</v>
      </c>
      <c r="E22" s="7">
        <v>32657.45</v>
      </c>
      <c r="F22" s="8">
        <v>45382</v>
      </c>
      <c r="G22" s="32">
        <v>0</v>
      </c>
      <c r="H22" s="36">
        <f t="shared" si="0"/>
        <v>32657.45</v>
      </c>
      <c r="I22" s="9"/>
    </row>
    <row r="23" spans="1:9" customFormat="1" ht="15" customHeight="1" x14ac:dyDescent="0.25">
      <c r="A23" s="19" t="s">
        <v>19</v>
      </c>
      <c r="B23" s="20">
        <v>45352</v>
      </c>
      <c r="C23" s="38" t="s">
        <v>20</v>
      </c>
      <c r="D23" s="18" t="s">
        <v>140</v>
      </c>
      <c r="E23" s="35">
        <v>284602</v>
      </c>
      <c r="F23" s="8">
        <v>45382</v>
      </c>
      <c r="G23" s="33">
        <v>0</v>
      </c>
      <c r="H23" s="36">
        <f t="shared" si="0"/>
        <v>284602</v>
      </c>
      <c r="I23" s="9"/>
    </row>
    <row r="24" spans="1:9" customFormat="1" ht="15" customHeight="1" x14ac:dyDescent="0.25">
      <c r="A24" s="19" t="s">
        <v>21</v>
      </c>
      <c r="B24" s="20" t="s">
        <v>100</v>
      </c>
      <c r="C24" s="18" t="s">
        <v>33</v>
      </c>
      <c r="D24" s="19" t="s">
        <v>101</v>
      </c>
      <c r="E24" s="7">
        <f>263843.11+285271.24</f>
        <v>549114.35</v>
      </c>
      <c r="F24" s="8">
        <v>45366</v>
      </c>
      <c r="G24" s="32">
        <v>263843.11</v>
      </c>
      <c r="H24" s="35">
        <f t="shared" si="0"/>
        <v>285271.24</v>
      </c>
      <c r="I24" s="9"/>
    </row>
    <row r="25" spans="1:9" customFormat="1" ht="15" customHeight="1" x14ac:dyDescent="0.25">
      <c r="A25" s="19" t="s">
        <v>38</v>
      </c>
      <c r="B25" s="20">
        <v>45352</v>
      </c>
      <c r="C25" s="38" t="s">
        <v>41</v>
      </c>
      <c r="D25" s="20" t="s">
        <v>106</v>
      </c>
      <c r="E25" s="35">
        <v>33020.93</v>
      </c>
      <c r="F25" s="8">
        <v>45377</v>
      </c>
      <c r="G25" s="33">
        <v>13560</v>
      </c>
      <c r="H25" s="35">
        <f t="shared" si="0"/>
        <v>19460.93</v>
      </c>
      <c r="I25" s="9"/>
    </row>
    <row r="26" spans="1:9" customFormat="1" ht="15" customHeight="1" x14ac:dyDescent="0.25">
      <c r="A26" s="19" t="s">
        <v>118</v>
      </c>
      <c r="B26" s="20">
        <v>45370</v>
      </c>
      <c r="C26" s="38" t="s">
        <v>119</v>
      </c>
      <c r="D26" s="20" t="s">
        <v>120</v>
      </c>
      <c r="E26" s="35">
        <v>512563.35</v>
      </c>
      <c r="F26" s="8">
        <v>45382</v>
      </c>
      <c r="G26" s="33">
        <v>0</v>
      </c>
      <c r="H26" s="35">
        <f t="shared" si="0"/>
        <v>512563.35</v>
      </c>
      <c r="I26" s="9"/>
    </row>
    <row r="27" spans="1:9" customFormat="1" ht="15" customHeight="1" x14ac:dyDescent="0.25">
      <c r="A27" s="19" t="s">
        <v>79</v>
      </c>
      <c r="B27" s="20">
        <v>45336</v>
      </c>
      <c r="C27" s="38" t="s">
        <v>107</v>
      </c>
      <c r="D27" s="20" t="s">
        <v>108</v>
      </c>
      <c r="E27" s="35">
        <v>44829.36</v>
      </c>
      <c r="F27" s="8">
        <v>45358</v>
      </c>
      <c r="G27" s="33">
        <v>44829.36</v>
      </c>
      <c r="H27" s="35">
        <f t="shared" si="0"/>
        <v>0</v>
      </c>
      <c r="I27" s="9"/>
    </row>
    <row r="28" spans="1:9" customFormat="1" ht="15" customHeight="1" x14ac:dyDescent="0.25">
      <c r="A28" s="19" t="s">
        <v>22</v>
      </c>
      <c r="B28" s="20">
        <v>45323</v>
      </c>
      <c r="C28" s="38" t="s">
        <v>43</v>
      </c>
      <c r="D28" s="19" t="s">
        <v>72</v>
      </c>
      <c r="E28" s="35">
        <v>96551.33</v>
      </c>
      <c r="F28" s="8">
        <v>45382</v>
      </c>
      <c r="G28" s="33">
        <v>0</v>
      </c>
      <c r="H28" s="35">
        <f t="shared" si="0"/>
        <v>96551.33</v>
      </c>
      <c r="I28" s="9"/>
    </row>
    <row r="29" spans="1:9" customFormat="1" ht="15" customHeight="1" x14ac:dyDescent="0.25">
      <c r="A29" s="19" t="s">
        <v>42</v>
      </c>
      <c r="B29" s="20">
        <v>45313</v>
      </c>
      <c r="C29" s="18" t="s">
        <v>52</v>
      </c>
      <c r="D29" s="19" t="s">
        <v>62</v>
      </c>
      <c r="E29" s="7">
        <v>273559.32</v>
      </c>
      <c r="F29" s="8">
        <v>45382</v>
      </c>
      <c r="G29" s="32">
        <v>0</v>
      </c>
      <c r="H29" s="35">
        <f t="shared" si="0"/>
        <v>273559.32</v>
      </c>
      <c r="I29" s="9"/>
    </row>
    <row r="30" spans="1:9" customFormat="1" ht="15" customHeight="1" x14ac:dyDescent="0.25">
      <c r="A30" s="19" t="s">
        <v>121</v>
      </c>
      <c r="B30" s="20">
        <v>45364</v>
      </c>
      <c r="C30" s="18" t="s">
        <v>126</v>
      </c>
      <c r="D30" s="19" t="s">
        <v>127</v>
      </c>
      <c r="E30" s="7">
        <v>123163.78</v>
      </c>
      <c r="F30" s="8">
        <v>45382</v>
      </c>
      <c r="G30" s="32">
        <v>0</v>
      </c>
      <c r="H30" s="35">
        <f t="shared" si="0"/>
        <v>123163.78</v>
      </c>
      <c r="I30" s="9"/>
    </row>
    <row r="31" spans="1:9" customFormat="1" ht="15" customHeight="1" x14ac:dyDescent="0.25">
      <c r="A31" s="19" t="s">
        <v>122</v>
      </c>
      <c r="B31" s="20">
        <v>45358</v>
      </c>
      <c r="C31" s="18" t="s">
        <v>123</v>
      </c>
      <c r="D31" s="19" t="s">
        <v>124</v>
      </c>
      <c r="E31" s="7">
        <v>1130</v>
      </c>
      <c r="F31" s="8">
        <v>45382</v>
      </c>
      <c r="G31" s="32">
        <v>0</v>
      </c>
      <c r="H31" s="35">
        <f t="shared" si="0"/>
        <v>1130</v>
      </c>
      <c r="I31" s="9"/>
    </row>
    <row r="32" spans="1:9" customFormat="1" ht="15" customHeight="1" x14ac:dyDescent="0.25">
      <c r="A32" s="19" t="s">
        <v>125</v>
      </c>
      <c r="B32" s="20">
        <v>45378</v>
      </c>
      <c r="C32" s="18" t="s">
        <v>145</v>
      </c>
      <c r="D32" s="19" t="s">
        <v>141</v>
      </c>
      <c r="E32" s="7">
        <v>23922.720000000001</v>
      </c>
      <c r="F32" s="8">
        <v>45382</v>
      </c>
      <c r="G32" s="32">
        <v>0</v>
      </c>
      <c r="H32" s="35">
        <f t="shared" si="0"/>
        <v>23922.720000000001</v>
      </c>
      <c r="I32" s="9"/>
    </row>
    <row r="33" spans="1:9" customFormat="1" ht="15" customHeight="1" x14ac:dyDescent="0.25">
      <c r="A33" s="19" t="s">
        <v>128</v>
      </c>
      <c r="B33" s="20">
        <v>45357</v>
      </c>
      <c r="C33" s="18" t="s">
        <v>146</v>
      </c>
      <c r="D33" s="19" t="s">
        <v>142</v>
      </c>
      <c r="E33" s="7">
        <v>100296</v>
      </c>
      <c r="F33" s="8">
        <v>45382</v>
      </c>
      <c r="G33" s="32">
        <v>0</v>
      </c>
      <c r="H33" s="35">
        <f t="shared" si="0"/>
        <v>100296</v>
      </c>
      <c r="I33" s="9"/>
    </row>
    <row r="34" spans="1:9" customFormat="1" ht="15" customHeight="1" x14ac:dyDescent="0.25">
      <c r="A34" s="19" t="s">
        <v>23</v>
      </c>
      <c r="B34" s="20">
        <v>45352</v>
      </c>
      <c r="C34" s="19" t="s">
        <v>24</v>
      </c>
      <c r="D34" s="19" t="s">
        <v>83</v>
      </c>
      <c r="E34" s="7">
        <f>43009.11+332543.34</f>
        <v>375552.45</v>
      </c>
      <c r="F34" s="8">
        <v>45382</v>
      </c>
      <c r="G34" s="32">
        <f>43009.11+332543.34</f>
        <v>375552.45</v>
      </c>
      <c r="H34" s="35">
        <f t="shared" si="0"/>
        <v>0</v>
      </c>
      <c r="I34" s="9"/>
    </row>
    <row r="35" spans="1:9" customFormat="1" ht="15" customHeight="1" x14ac:dyDescent="0.25">
      <c r="A35" s="19" t="s">
        <v>25</v>
      </c>
      <c r="B35" s="20" t="s">
        <v>64</v>
      </c>
      <c r="C35" s="19" t="s">
        <v>44</v>
      </c>
      <c r="D35" s="19" t="s">
        <v>102</v>
      </c>
      <c r="E35" s="35">
        <v>96640.68</v>
      </c>
      <c r="F35" s="8">
        <v>45374</v>
      </c>
      <c r="G35" s="33">
        <f>39685.42+39183.88</f>
        <v>78869.299999999988</v>
      </c>
      <c r="H35" s="35">
        <f t="shared" si="0"/>
        <v>17771.380000000005</v>
      </c>
      <c r="I35" s="9"/>
    </row>
    <row r="36" spans="1:9" customFormat="1" ht="15" customHeight="1" x14ac:dyDescent="0.25">
      <c r="A36" s="19" t="s">
        <v>46</v>
      </c>
      <c r="B36" s="20">
        <v>45352</v>
      </c>
      <c r="C36" s="19" t="s">
        <v>47</v>
      </c>
      <c r="D36" s="19" t="s">
        <v>73</v>
      </c>
      <c r="E36" s="35">
        <v>1414873</v>
      </c>
      <c r="F36" s="8">
        <v>45382</v>
      </c>
      <c r="G36" s="33">
        <v>0</v>
      </c>
      <c r="H36" s="35">
        <f t="shared" si="0"/>
        <v>1414873</v>
      </c>
      <c r="I36" s="9"/>
    </row>
    <row r="37" spans="1:9" customFormat="1" ht="15" customHeight="1" x14ac:dyDescent="0.25">
      <c r="A37" s="19" t="s">
        <v>129</v>
      </c>
      <c r="B37" s="20">
        <v>45382</v>
      </c>
      <c r="C37" s="19" t="s">
        <v>147</v>
      </c>
      <c r="D37" s="19" t="s">
        <v>143</v>
      </c>
      <c r="E37" s="35">
        <v>2147</v>
      </c>
      <c r="F37" s="8">
        <v>45382</v>
      </c>
      <c r="G37" s="33">
        <v>0</v>
      </c>
      <c r="H37" s="35">
        <f t="shared" si="0"/>
        <v>2147</v>
      </c>
      <c r="I37" s="9"/>
    </row>
    <row r="38" spans="1:9" customFormat="1" ht="15" customHeight="1" x14ac:dyDescent="0.25">
      <c r="A38" s="19" t="s">
        <v>50</v>
      </c>
      <c r="B38" s="20">
        <v>45382</v>
      </c>
      <c r="C38" s="19" t="s">
        <v>51</v>
      </c>
      <c r="D38" s="18">
        <v>0</v>
      </c>
      <c r="E38" s="35">
        <v>53223.89</v>
      </c>
      <c r="F38" s="8">
        <v>45382</v>
      </c>
      <c r="G38" s="33">
        <v>0</v>
      </c>
      <c r="H38" s="35">
        <f t="shared" si="0"/>
        <v>53223.89</v>
      </c>
      <c r="I38" s="9"/>
    </row>
    <row r="39" spans="1:9" customFormat="1" ht="15" customHeight="1" x14ac:dyDescent="0.25">
      <c r="A39" s="19" t="s">
        <v>130</v>
      </c>
      <c r="B39" s="20">
        <v>45376</v>
      </c>
      <c r="C39" s="19" t="s">
        <v>148</v>
      </c>
      <c r="D39" s="18" t="s">
        <v>144</v>
      </c>
      <c r="E39" s="35">
        <v>126842.5</v>
      </c>
      <c r="F39" s="8">
        <v>45382</v>
      </c>
      <c r="G39" s="33">
        <v>0</v>
      </c>
      <c r="H39" s="35">
        <f t="shared" si="0"/>
        <v>126842.5</v>
      </c>
      <c r="I39" s="9"/>
    </row>
    <row r="40" spans="1:9" customFormat="1" ht="15" customHeight="1" x14ac:dyDescent="0.25">
      <c r="A40" s="19" t="s">
        <v>68</v>
      </c>
      <c r="B40" s="20">
        <v>45334</v>
      </c>
      <c r="C40" s="19" t="s">
        <v>69</v>
      </c>
      <c r="D40" s="19" t="s">
        <v>70</v>
      </c>
      <c r="E40" s="35">
        <v>173020.79999999999</v>
      </c>
      <c r="F40" s="8">
        <v>45358</v>
      </c>
      <c r="G40" s="33">
        <v>20551.599999999999</v>
      </c>
      <c r="H40" s="35">
        <f t="shared" si="0"/>
        <v>152469.19999999998</v>
      </c>
      <c r="I40" s="9"/>
    </row>
    <row r="41" spans="1:9" s="10" customFormat="1" ht="15" customHeight="1" x14ac:dyDescent="0.25">
      <c r="A41" s="19" t="s">
        <v>80</v>
      </c>
      <c r="B41" s="20">
        <v>45344</v>
      </c>
      <c r="C41" s="19" t="s">
        <v>89</v>
      </c>
      <c r="D41" s="19" t="s">
        <v>90</v>
      </c>
      <c r="E41" s="35">
        <v>400339.64</v>
      </c>
      <c r="F41" s="8">
        <v>45366</v>
      </c>
      <c r="G41" s="33">
        <v>400339.64</v>
      </c>
      <c r="H41" s="35">
        <f t="shared" si="0"/>
        <v>0</v>
      </c>
      <c r="I41" s="14"/>
    </row>
    <row r="42" spans="1:9" customFormat="1" ht="15" customHeight="1" x14ac:dyDescent="0.25">
      <c r="A42" s="19" t="s">
        <v>75</v>
      </c>
      <c r="B42" s="20">
        <v>45342</v>
      </c>
      <c r="C42" s="42" t="s">
        <v>149</v>
      </c>
      <c r="D42" s="19" t="s">
        <v>76</v>
      </c>
      <c r="E42" s="7">
        <f>19425+84915</f>
        <v>104340</v>
      </c>
      <c r="F42" s="8">
        <v>45372</v>
      </c>
      <c r="G42" s="7">
        <f>19425+84915</f>
        <v>104340</v>
      </c>
      <c r="H42" s="35">
        <f t="shared" si="0"/>
        <v>0</v>
      </c>
      <c r="I42" s="14"/>
    </row>
    <row r="43" spans="1:9" customFormat="1" ht="15" customHeight="1" x14ac:dyDescent="0.25">
      <c r="A43" s="19" t="s">
        <v>36</v>
      </c>
      <c r="B43" s="20" t="s">
        <v>96</v>
      </c>
      <c r="C43" s="43" t="s">
        <v>37</v>
      </c>
      <c r="D43" s="19" t="s">
        <v>97</v>
      </c>
      <c r="E43" s="7">
        <f>10797.3+10797.3+28603</f>
        <v>50197.599999999999</v>
      </c>
      <c r="F43" s="8">
        <v>45359</v>
      </c>
      <c r="G43" s="7">
        <v>10797.3</v>
      </c>
      <c r="H43" s="7">
        <f t="shared" si="0"/>
        <v>39400.300000000003</v>
      </c>
      <c r="I43" s="14"/>
    </row>
    <row r="44" spans="1:9" customFormat="1" ht="15" customHeight="1" x14ac:dyDescent="0.25">
      <c r="A44" s="19" t="s">
        <v>39</v>
      </c>
      <c r="B44" s="20">
        <v>45313</v>
      </c>
      <c r="C44" s="43" t="s">
        <v>40</v>
      </c>
      <c r="D44" s="19" t="s">
        <v>93</v>
      </c>
      <c r="E44" s="7">
        <v>32280</v>
      </c>
      <c r="F44" s="8">
        <v>45366</v>
      </c>
      <c r="G44" s="7">
        <v>5380</v>
      </c>
      <c r="H44" s="7">
        <f t="shared" si="0"/>
        <v>26900</v>
      </c>
      <c r="I44" s="14"/>
    </row>
    <row r="45" spans="1:9" customFormat="1" ht="15" customHeight="1" x14ac:dyDescent="0.25">
      <c r="A45" s="19" t="s">
        <v>26</v>
      </c>
      <c r="B45" s="20">
        <v>45323</v>
      </c>
      <c r="C45" s="19" t="s">
        <v>27</v>
      </c>
      <c r="D45" s="19" t="s">
        <v>74</v>
      </c>
      <c r="E45" s="35">
        <v>121534.2</v>
      </c>
      <c r="F45" s="8">
        <v>45382</v>
      </c>
      <c r="G45" s="33">
        <v>0</v>
      </c>
      <c r="H45" s="35">
        <f t="shared" si="0"/>
        <v>121534.2</v>
      </c>
      <c r="I45" s="14"/>
    </row>
    <row r="46" spans="1:9" customFormat="1" ht="15" customHeight="1" x14ac:dyDescent="0.25">
      <c r="A46" s="19" t="s">
        <v>131</v>
      </c>
      <c r="B46" s="20">
        <v>44999</v>
      </c>
      <c r="C46" s="19" t="s">
        <v>132</v>
      </c>
      <c r="D46" s="19" t="s">
        <v>133</v>
      </c>
      <c r="E46" s="35">
        <v>93734.11</v>
      </c>
      <c r="F46" s="8">
        <v>45382</v>
      </c>
      <c r="G46" s="33">
        <v>0</v>
      </c>
      <c r="H46" s="35">
        <f t="shared" si="0"/>
        <v>93734.11</v>
      </c>
      <c r="I46" s="14"/>
    </row>
    <row r="47" spans="1:9" s="10" customFormat="1" ht="15" customHeight="1" x14ac:dyDescent="0.25">
      <c r="A47" s="19" t="s">
        <v>48</v>
      </c>
      <c r="B47" s="20">
        <v>45334</v>
      </c>
      <c r="C47" s="19" t="s">
        <v>49</v>
      </c>
      <c r="D47" s="19" t="s">
        <v>104</v>
      </c>
      <c r="E47" s="35">
        <v>23853.58</v>
      </c>
      <c r="F47" s="8">
        <v>45356</v>
      </c>
      <c r="G47" s="33">
        <v>23853.58</v>
      </c>
      <c r="H47" s="35">
        <f t="shared" si="0"/>
        <v>0</v>
      </c>
      <c r="I47" s="14"/>
    </row>
    <row r="48" spans="1:9" s="10" customFormat="1" ht="15" customHeight="1" x14ac:dyDescent="0.25">
      <c r="A48" s="19" t="s">
        <v>134</v>
      </c>
      <c r="B48" s="20">
        <v>45365</v>
      </c>
      <c r="C48" s="19" t="s">
        <v>135</v>
      </c>
      <c r="D48" s="19" t="s">
        <v>136</v>
      </c>
      <c r="E48" s="35">
        <v>198743.27</v>
      </c>
      <c r="F48" s="8">
        <v>45382</v>
      </c>
      <c r="G48" s="33">
        <v>0</v>
      </c>
      <c r="H48" s="35">
        <f t="shared" si="0"/>
        <v>198743.27</v>
      </c>
      <c r="I48" s="14"/>
    </row>
    <row r="49" spans="1:9" s="10" customFormat="1" ht="15" customHeight="1" x14ac:dyDescent="0.25">
      <c r="A49" s="19" t="s">
        <v>28</v>
      </c>
      <c r="B49" s="20">
        <v>44986</v>
      </c>
      <c r="C49" s="18" t="s">
        <v>17</v>
      </c>
      <c r="D49" s="19" t="s">
        <v>137</v>
      </c>
      <c r="E49" s="35">
        <v>41283.94</v>
      </c>
      <c r="F49" s="8">
        <v>45382</v>
      </c>
      <c r="G49" s="33">
        <v>0</v>
      </c>
      <c r="H49" s="35">
        <f t="shared" si="0"/>
        <v>41283.94</v>
      </c>
      <c r="I49" s="14"/>
    </row>
    <row r="50" spans="1:9" s="10" customFormat="1" ht="15" customHeight="1" x14ac:dyDescent="0.25">
      <c r="A50" s="19" t="s">
        <v>65</v>
      </c>
      <c r="B50" s="20">
        <v>45336</v>
      </c>
      <c r="C50" s="19" t="s">
        <v>66</v>
      </c>
      <c r="D50" s="19" t="s">
        <v>67</v>
      </c>
      <c r="E50" s="35">
        <v>70562.850000000006</v>
      </c>
      <c r="F50" s="8">
        <v>45358</v>
      </c>
      <c r="G50" s="33">
        <v>70562.850000000006</v>
      </c>
      <c r="H50" s="35">
        <f t="shared" si="0"/>
        <v>0</v>
      </c>
      <c r="I50" s="14"/>
    </row>
    <row r="51" spans="1:9" customFormat="1" ht="15" customHeight="1" x14ac:dyDescent="0.25">
      <c r="A51" s="19" t="s">
        <v>29</v>
      </c>
      <c r="B51" s="19" t="s">
        <v>98</v>
      </c>
      <c r="C51" s="18" t="s">
        <v>30</v>
      </c>
      <c r="D51" s="19" t="s">
        <v>99</v>
      </c>
      <c r="E51" s="7">
        <f>86888.16+86888.16</f>
        <v>173776.32</v>
      </c>
      <c r="F51" s="8">
        <v>45366</v>
      </c>
      <c r="G51" s="32">
        <v>86888.16</v>
      </c>
      <c r="H51" s="7">
        <f t="shared" si="0"/>
        <v>86888.16</v>
      </c>
      <c r="I51" s="9"/>
    </row>
    <row r="52" spans="1:9" ht="22.9" customHeight="1" x14ac:dyDescent="0.25">
      <c r="A52" s="21" t="s">
        <v>31</v>
      </c>
      <c r="B52" s="21"/>
      <c r="C52" s="21"/>
      <c r="D52" s="21"/>
      <c r="E52" s="11">
        <f>SUM(E9:E51)</f>
        <v>14254198.989999995</v>
      </c>
      <c r="F52" s="11"/>
      <c r="G52" s="11">
        <f>SUM(G9:G51)</f>
        <v>5444708.6499999994</v>
      </c>
      <c r="H52" s="11">
        <f>SUM(H9:H51)</f>
        <v>8809490.339999998</v>
      </c>
      <c r="I52" s="13"/>
    </row>
    <row r="53" spans="1:9" x14ac:dyDescent="0.2">
      <c r="G53" s="4"/>
    </row>
    <row r="54" spans="1:9" x14ac:dyDescent="0.2">
      <c r="D54" s="22"/>
      <c r="G54" s="12"/>
      <c r="I54" s="13"/>
    </row>
    <row r="55" spans="1:9" x14ac:dyDescent="0.2">
      <c r="G55" s="12"/>
    </row>
    <row r="57" spans="1:9" x14ac:dyDescent="0.2">
      <c r="C57" s="23"/>
    </row>
    <row r="58" spans="1:9" x14ac:dyDescent="0.2">
      <c r="C58" s="22"/>
    </row>
  </sheetData>
  <autoFilter ref="A8:H51" xr:uid="{00000000-0009-0000-0000-000000000000}">
    <sortState xmlns:xlrd2="http://schemas.microsoft.com/office/spreadsheetml/2017/richdata2" ref="A9:H51">
      <sortCondition ref="A8:A51"/>
    </sortState>
  </autoFilter>
  <sortState xmlns:xlrd2="http://schemas.microsoft.com/office/spreadsheetml/2017/richdata2" ref="A10:I51">
    <sortCondition ref="A10:A51"/>
  </sortState>
  <mergeCells count="4">
    <mergeCell ref="A4:H4"/>
    <mergeCell ref="A5:H5"/>
    <mergeCell ref="A6:H6"/>
    <mergeCell ref="A7:H7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&amp;R&amp;P/&amp;N</oddFooter>
  </headerFooter>
  <ignoredErrors>
    <ignoredError sqref="B22 B1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2024-04-18T19:23:14Z</cp:lastPrinted>
  <dcterms:created xsi:type="dcterms:W3CDTF">2023-02-06T15:07:28Z</dcterms:created>
  <dcterms:modified xsi:type="dcterms:W3CDTF">2024-04-18T19:23:20Z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