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n.bencosme\Downloads\Documentos para la página web mayo 2023 -contabilidad\"/>
    </mc:Choice>
  </mc:AlternateContent>
  <xr:revisionPtr revIDLastSave="0" documentId="13_ncr:1_{6E1703D4-E7B1-45A7-8C57-48A048458EF2}" xr6:coauthVersionLast="47" xr6:coauthVersionMax="47" xr10:uidLastSave="{00000000-0000-0000-0000-000000000000}"/>
  <bookViews>
    <workbookView xWindow="330" yWindow="600" windowWidth="28470" windowHeight="15600" xr2:uid="{00000000-000D-0000-FFFF-FFFF00000000}"/>
  </bookViews>
  <sheets>
    <sheet name="MAYO-23" sheetId="1" r:id="rId1"/>
  </sheets>
  <definedNames>
    <definedName name="_xlnm._FilterDatabase" localSheetId="0" hidden="1">'MAYO-23'!$A$9:$H$40</definedName>
    <definedName name="_xlnm.Print_Titles" localSheetId="0">'MAYO-23'!$1:$9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13" i="1"/>
  <c r="H21" i="1" l="1"/>
  <c r="H34" i="1"/>
  <c r="H17" i="1"/>
  <c r="E12" i="1"/>
  <c r="H35" i="1" l="1"/>
  <c r="E28" i="1"/>
  <c r="H14" i="1"/>
  <c r="E36" i="1"/>
  <c r="H25" i="1"/>
  <c r="G31" i="1"/>
  <c r="E31" i="1"/>
  <c r="E24" i="1"/>
  <c r="E27" i="1"/>
  <c r="H12" i="1"/>
  <c r="E40" i="1"/>
  <c r="G20" i="1"/>
  <c r="E20" i="1"/>
  <c r="E11" i="1"/>
  <c r="G11" i="1"/>
  <c r="G42" i="1" l="1"/>
  <c r="H38" i="1"/>
  <c r="E18" i="1"/>
  <c r="E19" i="1"/>
  <c r="H22" i="1"/>
  <c r="H37" i="1"/>
  <c r="H36" i="1"/>
  <c r="H29" i="1"/>
  <c r="E42" i="1" l="1"/>
  <c r="H32" i="1"/>
  <c r="H31" i="1"/>
  <c r="H13" i="1" l="1"/>
  <c r="H18" i="1"/>
  <c r="H40" i="1" l="1"/>
  <c r="H39" i="1"/>
  <c r="H33" i="1"/>
  <c r="H30" i="1"/>
  <c r="H28" i="1"/>
  <c r="H27" i="1"/>
  <c r="H26" i="1"/>
  <c r="H24" i="1"/>
  <c r="H23" i="1"/>
  <c r="H20" i="1"/>
  <c r="H19" i="1"/>
  <c r="H16" i="1"/>
  <c r="H15" i="1"/>
  <c r="H11" i="1"/>
  <c r="H10" i="1" l="1"/>
  <c r="H42" i="1" s="1"/>
</calcChain>
</file>

<file path=xl/sharedStrings.xml><?xml version="1.0" encoding="utf-8"?>
<sst xmlns="http://schemas.openxmlformats.org/spreadsheetml/2006/main" count="152" uniqueCount="129">
  <si>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</si>
  <si>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</si>
  <si>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</si>
  <si>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</si>
  <si>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</si>
  <si>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</si>
  <si>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</si>
  <si>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</si>
  <si>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</si>
  <si>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</si>
  <si>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AGUA CRYSTAL </t>
  </si>
  <si>
    <t xml:space="preserve">Agua para la institucion. </t>
  </si>
  <si>
    <t>ALTICE DOMINICANA, SA</t>
  </si>
  <si>
    <t>P/Servicios telefónicos (FLOTA) y 809-185-4528.</t>
  </si>
  <si>
    <t>ASOC. DOMINICANA DE ZONAS FRANCAS (ADOZONA)</t>
  </si>
  <si>
    <t>BANCO DE RESERVAS DE LA REP. DOM.</t>
  </si>
  <si>
    <t xml:space="preserve">BUG BYE SRL </t>
  </si>
  <si>
    <t>01/09-21/11/22</t>
  </si>
  <si>
    <t>Servicios de fumigacion.</t>
  </si>
  <si>
    <t>CONT/B1500000018/19</t>
  </si>
  <si>
    <t>CAASD</t>
  </si>
  <si>
    <t>Servicios de Agua</t>
  </si>
  <si>
    <t>CENTRO AUTOMOTRIZ REMESA, SRL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</si>
  <si>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</si>
  <si>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</si>
  <si>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</si>
  <si>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</si>
  <si>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ELEVADORES DEL NORTE</t>
  </si>
  <si>
    <t>Servicios de mantenimiento ascensores.</t>
  </si>
  <si>
    <t>EMPRESA DISTRIBUIDORA DE ELECTRICIDAD DEL ESTE S.A</t>
  </si>
  <si>
    <t>Servicios de electricidad</t>
  </si>
  <si>
    <t>FUNDACION UNIVERSITARIA IBEROAMERICANA (FUNIBER)</t>
  </si>
  <si>
    <t>Pago 75% cuota 10/21 del programa académico.</t>
  </si>
  <si>
    <t>Suministro de oficinas</t>
  </si>
  <si>
    <t>GTG INDUSTRIAL</t>
  </si>
  <si>
    <t>HUMANO SEGUROS S A</t>
  </si>
  <si>
    <t>P/Servicios  Seguros Médico y de vida.</t>
  </si>
  <si>
    <t>Servicios alimenticios.</t>
  </si>
  <si>
    <t xml:space="preserve">LA COCINA DE DONA MARY </t>
  </si>
  <si>
    <t>ROOT FOCUS SRL</t>
  </si>
  <si>
    <t>P/Servicios asesoria norma ISO.</t>
  </si>
  <si>
    <t>SKETCHPROM SRL</t>
  </si>
  <si>
    <t>Servicios de alquiler equipos de oficina.</t>
  </si>
  <si>
    <t xml:space="preserve">VIAMAR </t>
  </si>
  <si>
    <t>WINDTELECOM, SA</t>
  </si>
  <si>
    <t>P/ Servicios de internet para la institución.</t>
  </si>
  <si>
    <t>TOTAL</t>
  </si>
  <si>
    <t>P/Servicios de internet No. 829-110-6594,0829-118-1864,  CENTRAL TELEF. correspondiente al 2023.</t>
  </si>
  <si>
    <t xml:space="preserve">OFICINA DE COORDINACION PRESIDENCIAL </t>
  </si>
  <si>
    <t>PREBEA S A</t>
  </si>
  <si>
    <t>P/pasajes y viaticos a empleados de la institucion.</t>
  </si>
  <si>
    <t>B1500000229</t>
  </si>
  <si>
    <t>P/servicio de funeraria.</t>
  </si>
  <si>
    <t>CONT.2790*75%</t>
  </si>
  <si>
    <t>CONT2886/22</t>
  </si>
  <si>
    <t>C &amp; C TECHNOLODY SUPPLY SRL</t>
  </si>
  <si>
    <t>ISLA DOMINICANA DE PETROLEO CORPORACION</t>
  </si>
  <si>
    <t>P/Completivo flotilla de combustible.</t>
  </si>
  <si>
    <t>13/04/23</t>
  </si>
  <si>
    <t>28/04/23</t>
  </si>
  <si>
    <t>SERVICES TRAVEL</t>
  </si>
  <si>
    <t>Seguro de viajes.</t>
  </si>
  <si>
    <t>26/04/23</t>
  </si>
  <si>
    <t>SAN MIGUEL C POR A</t>
  </si>
  <si>
    <t>B1500018009</t>
  </si>
  <si>
    <t>UNIVERSIDAD APEC</t>
  </si>
  <si>
    <t>Compra e instalacion de planta electrica.</t>
  </si>
  <si>
    <t>CORRESPONDIENTE AL 31 DE MAYO 2023</t>
  </si>
  <si>
    <t>Combustible Mayo.</t>
  </si>
  <si>
    <t>Flota Mayo 2023</t>
  </si>
  <si>
    <t>17/05/23</t>
  </si>
  <si>
    <t>B1500117922/940</t>
  </si>
  <si>
    <t>26/05/23</t>
  </si>
  <si>
    <t>4/4-23/05/23</t>
  </si>
  <si>
    <t xml:space="preserve">Maestria colaboradores de la institucion. </t>
  </si>
  <si>
    <t>B1500003223/3407</t>
  </si>
  <si>
    <t>18/05/23</t>
  </si>
  <si>
    <t>05/05-15/05/23</t>
  </si>
  <si>
    <t>B1500050232/50650</t>
  </si>
  <si>
    <t>28/04-28/05/23</t>
  </si>
  <si>
    <t>E450000008676/9030/11241/11595</t>
  </si>
  <si>
    <t>13/05/23</t>
  </si>
  <si>
    <t>26/04-30/05/23</t>
  </si>
  <si>
    <t>B1500010961/11065</t>
  </si>
  <si>
    <t>16/03-24/03-30/03/23</t>
  </si>
  <si>
    <t>B1500041065-41145/41183</t>
  </si>
  <si>
    <t xml:space="preserve">ANTHURIANA DOMINICANA SRL </t>
  </si>
  <si>
    <t>P/Servicios de floricultura p/uso de la institucion.</t>
  </si>
  <si>
    <t>B1500003936/3937</t>
  </si>
  <si>
    <t>19/05/23</t>
  </si>
  <si>
    <t>20/03/23</t>
  </si>
  <si>
    <t>CONT4303/23-B150000750</t>
  </si>
  <si>
    <t>13/04-24/04/23</t>
  </si>
  <si>
    <t>B1500000147/148</t>
  </si>
  <si>
    <t>pago participacion semana de negocios torneo anula de golf.</t>
  </si>
  <si>
    <t>Ventas de Formularios de Expotación Vuce-aduanas-B1500000080</t>
  </si>
  <si>
    <t>27/05/23</t>
  </si>
  <si>
    <t>22/04/23</t>
  </si>
  <si>
    <t>B1500268056/273027</t>
  </si>
  <si>
    <t>1/5-02/05/23</t>
  </si>
  <si>
    <t>FACTURA 657/786/827</t>
  </si>
  <si>
    <t>31/05/23</t>
  </si>
  <si>
    <t>FARMAHISPANA</t>
  </si>
  <si>
    <t>Compra medicamentos p/botiquin medico.</t>
  </si>
  <si>
    <t>B1500001774</t>
  </si>
  <si>
    <t>B1500003303/3307/3343</t>
  </si>
  <si>
    <t>CON2268/23</t>
  </si>
  <si>
    <t>22/05/23</t>
  </si>
  <si>
    <t>B1500128259</t>
  </si>
  <si>
    <t>ASOCIACION DE IND. DE LA REP. DOM.</t>
  </si>
  <si>
    <t>25/05/23</t>
  </si>
  <si>
    <t>B1500000199</t>
  </si>
  <si>
    <t>Curso para colaboradora de la institucion.</t>
  </si>
  <si>
    <t>CONT1524/23</t>
  </si>
  <si>
    <t>B1500027641/27960</t>
  </si>
  <si>
    <t>16/05/23</t>
  </si>
  <si>
    <t>CONT7531-22/1528/23</t>
  </si>
  <si>
    <t>01/05/23</t>
  </si>
  <si>
    <t>CERT741508/22</t>
  </si>
  <si>
    <t>CONT/ALQ21</t>
  </si>
  <si>
    <t>CON5341/23</t>
  </si>
  <si>
    <t>SEGURIDAD Y PROTECCION INDUSTRIAL</t>
  </si>
  <si>
    <t>12/05/23</t>
  </si>
  <si>
    <t>Mantenimeinto de extintores de la institucion.</t>
  </si>
  <si>
    <t>B1500000176</t>
  </si>
  <si>
    <t>CONSTRUCTORA DOMINICO PERUANA</t>
  </si>
  <si>
    <t>Remodelación baños 4to piso.</t>
  </si>
  <si>
    <t>B1500000002</t>
  </si>
  <si>
    <t>INFORME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</si>
</sst>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43" fontId="7" fillId="2" borderId="1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 wrapText="1"/>
    </xf>
    <xf numFmtId="0" fontId="7" fillId="0" borderId="0" xfId="0" applyFont="1"/>
    <xf numFmtId="43" fontId="0" fillId="3" borderId="1" xfId="1" applyFont="1" applyFill="1" applyBorder="1" applyAlignment="1">
      <alignment horizontal="center"/>
    </xf>
    <xf numFmtId="14" fontId="0" fillId="3" borderId="1" xfId="1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0" applyNumberFormat="1" applyFont="1"/>
    <xf numFmtId="43" fontId="9" fillId="0" borderId="1" xfId="1" applyFont="1" applyFill="1" applyBorder="1" applyAlignment="1">
      <alignment horizontal="center"/>
    </xf>
    <xf numFmtId="43" fontId="9" fillId="0" borderId="1" xfId="1" applyFont="1" applyFill="1" applyBorder="1" applyAlignment="1">
      <alignment horizontal="center" wrapText="1"/>
    </xf>
    <xf numFmtId="43" fontId="0" fillId="0" borderId="1" xfId="1" applyFont="1" applyFill="1" applyBorder="1" applyAlignment="1">
      <alignment horizontal="center"/>
    </xf>
    <xf numFmtId="43" fontId="10" fillId="0" borderId="1" xfId="1" applyFont="1" applyFill="1" applyBorder="1" applyAlignment="1">
      <alignment horizontal="center"/>
    </xf>
    <xf numFmtId="43" fontId="10" fillId="0" borderId="1" xfId="0" applyNumberFormat="1" applyFont="1" applyBorder="1" applyAlignment="1">
      <alignment horizontal="center"/>
    </xf>
    <xf numFmtId="43" fontId="10" fillId="0" borderId="1" xfId="0" applyNumberFormat="1" applyFont="1" applyBorder="1" applyAlignment="1">
      <alignment horizontal="center" wrapText="1"/>
    </xf>
    <xf numFmtId="14" fontId="0" fillId="0" borderId="1" xfId="1" applyNumberFormat="1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3" fontId="0" fillId="0" borderId="1" xfId="1" applyNumberFormat="1" applyFont="1" applyFill="1" applyBorder="1" applyAlignment="1">
      <alignment horizontal="center"/>
    </xf>
    <xf numFmtId="14" fontId="9" fillId="0" borderId="1" xfId="1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9" fontId="4" fillId="0" borderId="0" xfId="0" applyNumberFormat="1" applyFont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14" fontId="0" fillId="0" borderId="1" xfId="0" applyNumberFormat="1" applyBorder="1" applyAlignment="1">
      <alignment horizontal="left" wrapText="1"/>
    </xf>
    <xf numFmtId="14" fontId="0" fillId="0" borderId="1" xfId="0" applyNumberForma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49" fontId="9" fillId="0" borderId="1" xfId="0" applyNumberFormat="1" applyFont="1" applyBorder="1" applyAlignment="1">
      <alignment horizontal="left" wrapText="1"/>
    </xf>
    <xf numFmtId="49" fontId="0" fillId="0" borderId="1" xfId="0" applyNumberFormat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43" fontId="3" fillId="0" borderId="0" xfId="1" applyFont="1" applyAlignment="1">
      <alignment horizontal="left"/>
    </xf>
    <xf numFmtId="43" fontId="3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49" fontId="8" fillId="2" borderId="1" xfId="0" applyNumberFormat="1" applyFont="1" applyFill="1" applyBorder="1" applyAlignment="1">
      <alignment horizontal="left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215081</xdr:colOff>
      <xdr:row>1</xdr:row>
      <xdr:rowOff>51208</xdr:rowOff>
    </xdr:from>
    <xdr:to>
      <xdr:col>0</xdr:col>
      <xdr:colOff>1884516</xdr:colOff>
      <xdr:row>6</xdr:row>
      <xdr:rowOff>215080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081" y="215079"/>
          <a:ext cx="1669435" cy="1290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zoomScale="40" zoomScaleNormal="40" workbookViewId="0">
      <pane ySplit="1" topLeftCell="A2" activePane="bottomLeft" state="frozen"/>
      <selection pane="bottomLeft" activeCell="G58" sqref="G58"/>
    </sheetView>
  </sheetViews>
  <sheetFormatPr baseColWidth="10" defaultColWidth="11.5703125" defaultRowHeight="12.75" x14ac:dyDescent="0.2"/>
  <cols>
    <col min="1" max="1" width="53.5703125" style="29" customWidth="1"/>
    <col min="2" max="2" width="24.5703125" style="29" customWidth="1"/>
    <col min="3" max="3" width="51.28515625" style="29" customWidth="1"/>
    <col min="4" max="4" width="43.7109375" style="29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9" width="12.42578125" style="3" bestFit="1" customWidth="1"/>
    <col min="10" max="16384" width="11.5703125" style="3"/>
  </cols>
  <sheetData>
    <row r="1" spans="1:8" x14ac:dyDescent="0.2">
      <c r="E1" s="2"/>
    </row>
    <row r="2" spans="1:8" x14ac:dyDescent="0.2">
      <c r="B2" s="36"/>
      <c r="C2" s="36"/>
      <c r="E2" s="2"/>
      <c r="F2" s="5"/>
      <c r="G2" s="5"/>
      <c r="H2" s="2"/>
    </row>
    <row r="3" spans="1:8" x14ac:dyDescent="0.2">
      <c r="C3" s="36"/>
      <c r="D3" s="47"/>
      <c r="H3" s="2"/>
    </row>
    <row r="4" spans="1:8" ht="21" x14ac:dyDescent="0.35">
      <c r="A4" s="49" t="s">
        <v>128</v>
      </c>
      <c r="B4" s="49"/>
      <c r="C4" s="49"/>
      <c r="D4" s="49"/>
      <c r="E4" s="49"/>
      <c r="F4" s="49"/>
      <c r="G4" s="49"/>
      <c r="H4" s="49"/>
    </row>
    <row r="5" spans="1:8" ht="21" x14ac:dyDescent="0.35">
      <c r="A5" s="49" t="s">
        <v>67</v>
      </c>
      <c r="B5" s="49"/>
      <c r="C5" s="49"/>
      <c r="D5" s="49"/>
      <c r="E5" s="49"/>
      <c r="F5" s="49"/>
      <c r="G5" s="49"/>
      <c r="H5" s="49"/>
    </row>
    <row r="6" spans="1:8" ht="21" x14ac:dyDescent="0.35">
      <c r="A6" s="49" t="s">
        <v>0</v>
      </c>
      <c r="B6" s="49"/>
      <c r="C6" s="49"/>
      <c r="D6" s="49"/>
      <c r="E6" s="49"/>
      <c r="F6" s="49"/>
      <c r="G6" s="49"/>
      <c r="H6" s="49"/>
    </row>
    <row r="7" spans="1:8" ht="21" x14ac:dyDescent="0.35">
      <c r="A7" s="30"/>
      <c r="B7" s="30"/>
      <c r="C7" s="30"/>
      <c r="D7" s="30"/>
      <c r="E7" s="7"/>
      <c r="F7" s="6"/>
      <c r="G7" s="6"/>
      <c r="H7" s="6"/>
    </row>
    <row r="8" spans="1:8" ht="21" x14ac:dyDescent="0.35">
      <c r="A8" s="50" t="s">
        <v>1</v>
      </c>
      <c r="B8" s="50"/>
      <c r="C8" s="50"/>
      <c r="D8" s="50"/>
      <c r="E8" s="50"/>
      <c r="F8" s="50"/>
      <c r="G8" s="50"/>
      <c r="H8" s="50"/>
    </row>
    <row r="9" spans="1:8" s="11" customFormat="1" ht="78.75" x14ac:dyDescent="0.25">
      <c r="A9" s="31" t="s">
        <v>2</v>
      </c>
      <c r="B9" s="37" t="s">
        <v>3</v>
      </c>
      <c r="C9" s="37" t="s">
        <v>4</v>
      </c>
      <c r="D9" s="48" t="s">
        <v>5</v>
      </c>
      <c r="E9" s="8" t="s">
        <v>6</v>
      </c>
      <c r="F9" s="9" t="s">
        <v>7</v>
      </c>
      <c r="G9" s="9" t="s">
        <v>8</v>
      </c>
      <c r="H9" s="10" t="s">
        <v>9</v>
      </c>
    </row>
    <row r="10" spans="1:8" customFormat="1" ht="15" x14ac:dyDescent="0.25">
      <c r="A10" s="32" t="s">
        <v>10</v>
      </c>
      <c r="B10" s="38" t="s">
        <v>84</v>
      </c>
      <c r="C10" s="42" t="s">
        <v>11</v>
      </c>
      <c r="D10" s="42" t="s">
        <v>85</v>
      </c>
      <c r="E10" s="21">
        <v>46611.75</v>
      </c>
      <c r="F10" s="25">
        <v>45174</v>
      </c>
      <c r="G10" s="21">
        <v>9158</v>
      </c>
      <c r="H10" s="19">
        <f t="shared" ref="H10" si="0">+E10-G10</f>
        <v>37453.75</v>
      </c>
    </row>
    <row r="11" spans="1:8" customFormat="1" ht="22.9" customHeight="1" x14ac:dyDescent="0.25">
      <c r="A11" s="33" t="s">
        <v>12</v>
      </c>
      <c r="B11" s="39" t="s">
        <v>77</v>
      </c>
      <c r="C11" s="40" t="s">
        <v>13</v>
      </c>
      <c r="D11" s="40" t="s">
        <v>78</v>
      </c>
      <c r="E11" s="21">
        <f>121194.04+24296.75</f>
        <v>145490.78999999998</v>
      </c>
      <c r="F11" s="26" t="s">
        <v>76</v>
      </c>
      <c r="G11" s="22">
        <f>121194.04+24296.75</f>
        <v>145490.78999999998</v>
      </c>
      <c r="H11" s="19">
        <f t="shared" ref="H11:H40" si="1">+E11-G11</f>
        <v>0</v>
      </c>
    </row>
    <row r="12" spans="1:8" customFormat="1" ht="15" x14ac:dyDescent="0.25">
      <c r="A12" s="33" t="s">
        <v>86</v>
      </c>
      <c r="B12" s="39" t="s">
        <v>59</v>
      </c>
      <c r="C12" s="40" t="s">
        <v>87</v>
      </c>
      <c r="D12" s="32" t="s">
        <v>88</v>
      </c>
      <c r="E12" s="19">
        <f>1818.52+11003.88</f>
        <v>12822.4</v>
      </c>
      <c r="F12" s="26" t="s">
        <v>89</v>
      </c>
      <c r="G12" s="23">
        <v>12822.4</v>
      </c>
      <c r="H12" s="19">
        <f t="shared" si="1"/>
        <v>0</v>
      </c>
    </row>
    <row r="13" spans="1:8" customFormat="1" ht="30" x14ac:dyDescent="0.25">
      <c r="A13" s="33" t="s">
        <v>14</v>
      </c>
      <c r="B13" s="39">
        <v>45077</v>
      </c>
      <c r="C13" s="40" t="s">
        <v>94</v>
      </c>
      <c r="D13" s="32" t="s">
        <v>95</v>
      </c>
      <c r="E13" s="19">
        <f>1365000+334800+802154.17</f>
        <v>2501954.17</v>
      </c>
      <c r="F13" s="26" t="s">
        <v>96</v>
      </c>
      <c r="G13" s="23">
        <v>334800</v>
      </c>
      <c r="H13" s="19">
        <f t="shared" si="1"/>
        <v>2167154.17</v>
      </c>
    </row>
    <row r="14" spans="1:8" customFormat="1" ht="15" x14ac:dyDescent="0.25">
      <c r="A14" s="33" t="s">
        <v>109</v>
      </c>
      <c r="B14" s="39" t="s">
        <v>110</v>
      </c>
      <c r="C14" s="40" t="s">
        <v>112</v>
      </c>
      <c r="D14" s="32" t="s">
        <v>111</v>
      </c>
      <c r="E14" s="19">
        <v>22300</v>
      </c>
      <c r="F14" s="26" t="s">
        <v>101</v>
      </c>
      <c r="G14" s="23">
        <v>0</v>
      </c>
      <c r="H14" s="19">
        <f t="shared" si="1"/>
        <v>22300</v>
      </c>
    </row>
    <row r="15" spans="1:8" customFormat="1" ht="15" x14ac:dyDescent="0.25">
      <c r="A15" s="33" t="s">
        <v>15</v>
      </c>
      <c r="B15" s="39">
        <v>44931</v>
      </c>
      <c r="C15" s="40" t="s">
        <v>68</v>
      </c>
      <c r="D15" s="33" t="s">
        <v>69</v>
      </c>
      <c r="E15" s="21">
        <v>600000</v>
      </c>
      <c r="F15" s="26" t="s">
        <v>70</v>
      </c>
      <c r="G15" s="22">
        <v>600000</v>
      </c>
      <c r="H15" s="19">
        <f t="shared" si="1"/>
        <v>0</v>
      </c>
    </row>
    <row r="16" spans="1:8" customFormat="1" ht="15" x14ac:dyDescent="0.25">
      <c r="A16" s="33" t="s">
        <v>16</v>
      </c>
      <c r="B16" s="39" t="s">
        <v>17</v>
      </c>
      <c r="C16" s="40" t="s">
        <v>18</v>
      </c>
      <c r="D16" s="33" t="s">
        <v>19</v>
      </c>
      <c r="E16" s="21">
        <v>33024.32</v>
      </c>
      <c r="F16" s="21" t="s">
        <v>101</v>
      </c>
      <c r="G16" s="22">
        <v>0</v>
      </c>
      <c r="H16" s="19">
        <f t="shared" si="1"/>
        <v>33024.32</v>
      </c>
    </row>
    <row r="17" spans="1:8" customFormat="1" ht="15" x14ac:dyDescent="0.25">
      <c r="A17" s="33" t="s">
        <v>55</v>
      </c>
      <c r="B17" s="39">
        <v>44931</v>
      </c>
      <c r="C17" s="33" t="s">
        <v>37</v>
      </c>
      <c r="D17" s="33" t="s">
        <v>113</v>
      </c>
      <c r="E17" s="21">
        <v>1809304.02</v>
      </c>
      <c r="F17" s="27" t="s">
        <v>101</v>
      </c>
      <c r="G17" s="22">
        <v>0</v>
      </c>
      <c r="H17" s="19">
        <f t="shared" si="1"/>
        <v>1809304.02</v>
      </c>
    </row>
    <row r="18" spans="1:8" customFormat="1" ht="15" x14ac:dyDescent="0.25">
      <c r="A18" s="33" t="s">
        <v>20</v>
      </c>
      <c r="B18" s="39">
        <v>44962</v>
      </c>
      <c r="C18" s="32" t="s">
        <v>21</v>
      </c>
      <c r="D18" s="33" t="s">
        <v>71</v>
      </c>
      <c r="E18" s="21">
        <f>660+675</f>
        <v>1335</v>
      </c>
      <c r="F18" s="21" t="s">
        <v>72</v>
      </c>
      <c r="G18" s="22">
        <v>660</v>
      </c>
      <c r="H18" s="19">
        <f t="shared" si="1"/>
        <v>675</v>
      </c>
    </row>
    <row r="19" spans="1:8" customFormat="1" ht="17.25" customHeight="1" x14ac:dyDescent="0.25">
      <c r="A19" s="33" t="s">
        <v>22</v>
      </c>
      <c r="B19" s="39" t="s">
        <v>90</v>
      </c>
      <c r="C19" s="32" t="s">
        <v>23</v>
      </c>
      <c r="D19" s="33" t="s">
        <v>91</v>
      </c>
      <c r="E19" s="21">
        <f>900.63+382983.05</f>
        <v>383883.68</v>
      </c>
      <c r="F19" s="25">
        <v>45174</v>
      </c>
      <c r="G19" s="22">
        <v>48362.35</v>
      </c>
      <c r="H19" s="19">
        <f t="shared" si="1"/>
        <v>335521.33</v>
      </c>
    </row>
    <row r="20" spans="1:8" customFormat="1" ht="17.25" customHeight="1" x14ac:dyDescent="0.25">
      <c r="A20" s="32" t="s">
        <v>24</v>
      </c>
      <c r="B20" s="38" t="s">
        <v>79</v>
      </c>
      <c r="C20" s="42" t="s">
        <v>47</v>
      </c>
      <c r="D20" s="32" t="s">
        <v>80</v>
      </c>
      <c r="E20" s="20">
        <f>255915.5+3466.04+254788.91+3463.26</f>
        <v>517633.71</v>
      </c>
      <c r="F20" s="25" t="s">
        <v>76</v>
      </c>
      <c r="G20" s="24">
        <f>255915.5+3466.04</f>
        <v>259381.54</v>
      </c>
      <c r="H20" s="20">
        <f t="shared" si="1"/>
        <v>258252.17</v>
      </c>
    </row>
    <row r="21" spans="1:8" customFormat="1" ht="17.25" customHeight="1" x14ac:dyDescent="0.25">
      <c r="A21" s="32" t="s">
        <v>125</v>
      </c>
      <c r="B21" s="38" t="s">
        <v>101</v>
      </c>
      <c r="C21" s="42" t="s">
        <v>126</v>
      </c>
      <c r="D21" s="32" t="s">
        <v>127</v>
      </c>
      <c r="E21" s="20">
        <v>1319449.3</v>
      </c>
      <c r="F21" s="25" t="s">
        <v>101</v>
      </c>
      <c r="G21" s="24">
        <v>0</v>
      </c>
      <c r="H21" s="20">
        <f t="shared" si="1"/>
        <v>1319449.3</v>
      </c>
    </row>
    <row r="22" spans="1:8" customFormat="1" ht="18" customHeight="1" x14ac:dyDescent="0.25">
      <c r="A22" s="33" t="s">
        <v>25</v>
      </c>
      <c r="B22" s="39">
        <v>44931</v>
      </c>
      <c r="C22" s="40" t="s">
        <v>26</v>
      </c>
      <c r="D22" s="32" t="s">
        <v>106</v>
      </c>
      <c r="E22" s="19">
        <v>584160.4</v>
      </c>
      <c r="F22" s="25" t="s">
        <v>101</v>
      </c>
      <c r="G22" s="23">
        <v>0</v>
      </c>
      <c r="H22" s="20">
        <f t="shared" si="1"/>
        <v>584160.4</v>
      </c>
    </row>
    <row r="23" spans="1:8" customFormat="1" ht="15" x14ac:dyDescent="0.25">
      <c r="A23" s="33" t="s">
        <v>27</v>
      </c>
      <c r="B23" s="39">
        <v>44785</v>
      </c>
      <c r="C23" s="32" t="s">
        <v>28</v>
      </c>
      <c r="D23" s="33" t="s">
        <v>54</v>
      </c>
      <c r="E23" s="21">
        <v>32280</v>
      </c>
      <c r="F23" s="21" t="s">
        <v>101</v>
      </c>
      <c r="G23" s="22">
        <v>0</v>
      </c>
      <c r="H23" s="19">
        <f t="shared" si="1"/>
        <v>32280</v>
      </c>
    </row>
    <row r="24" spans="1:8" customFormat="1" ht="15" x14ac:dyDescent="0.25">
      <c r="A24" s="33" t="s">
        <v>29</v>
      </c>
      <c r="B24" s="39" t="s">
        <v>97</v>
      </c>
      <c r="C24" s="32" t="s">
        <v>30</v>
      </c>
      <c r="D24" s="33" t="s">
        <v>98</v>
      </c>
      <c r="E24" s="21">
        <f>269183.11+300445.28</f>
        <v>569628.39</v>
      </c>
      <c r="F24" s="25">
        <v>45204</v>
      </c>
      <c r="G24" s="22">
        <v>269183.11</v>
      </c>
      <c r="H24" s="19">
        <f t="shared" si="1"/>
        <v>300445.28000000003</v>
      </c>
    </row>
    <row r="25" spans="1:8" customFormat="1" ht="15" x14ac:dyDescent="0.25">
      <c r="A25" s="33" t="s">
        <v>102</v>
      </c>
      <c r="B25" s="39" t="s">
        <v>62</v>
      </c>
      <c r="C25" s="40" t="s">
        <v>103</v>
      </c>
      <c r="D25" s="33" t="s">
        <v>104</v>
      </c>
      <c r="E25" s="19">
        <v>30462.85</v>
      </c>
      <c r="F25" s="21" t="s">
        <v>76</v>
      </c>
      <c r="G25" s="23">
        <v>30462.85</v>
      </c>
      <c r="H25" s="19">
        <f t="shared" si="1"/>
        <v>0</v>
      </c>
    </row>
    <row r="26" spans="1:8" customFormat="1" ht="15" x14ac:dyDescent="0.25">
      <c r="A26" s="33" t="s">
        <v>31</v>
      </c>
      <c r="B26" s="39">
        <v>44931</v>
      </c>
      <c r="C26" s="40" t="s">
        <v>32</v>
      </c>
      <c r="D26" s="33" t="s">
        <v>53</v>
      </c>
      <c r="E26" s="19">
        <v>277869.74</v>
      </c>
      <c r="F26" s="21" t="s">
        <v>101</v>
      </c>
      <c r="G26" s="23">
        <v>0</v>
      </c>
      <c r="H26" s="19">
        <f t="shared" si="1"/>
        <v>277869.74</v>
      </c>
    </row>
    <row r="27" spans="1:8" customFormat="1" ht="15" x14ac:dyDescent="0.25">
      <c r="A27" s="33" t="s">
        <v>34</v>
      </c>
      <c r="B27" s="40" t="s">
        <v>92</v>
      </c>
      <c r="C27" s="40" t="s">
        <v>33</v>
      </c>
      <c r="D27" s="33" t="s">
        <v>93</v>
      </c>
      <c r="E27" s="19">
        <f>2820.48+11180.22</f>
        <v>14000.699999999999</v>
      </c>
      <c r="F27" s="25" t="s">
        <v>76</v>
      </c>
      <c r="G27" s="23">
        <v>14000.7</v>
      </c>
      <c r="H27" s="19">
        <f t="shared" si="1"/>
        <v>0</v>
      </c>
    </row>
    <row r="28" spans="1:8" customFormat="1" ht="15" x14ac:dyDescent="0.25">
      <c r="A28" s="33" t="s">
        <v>35</v>
      </c>
      <c r="B28" s="39" t="s">
        <v>115</v>
      </c>
      <c r="C28" s="33" t="s">
        <v>36</v>
      </c>
      <c r="D28" s="33" t="s">
        <v>114</v>
      </c>
      <c r="E28" s="21">
        <f>175152.76-14556.69+40643.2</f>
        <v>201239.27000000002</v>
      </c>
      <c r="F28" s="25" t="s">
        <v>101</v>
      </c>
      <c r="G28" s="22">
        <v>0</v>
      </c>
      <c r="H28" s="19">
        <f t="shared" si="1"/>
        <v>201239.27000000002</v>
      </c>
    </row>
    <row r="29" spans="1:8" customFormat="1" ht="15" x14ac:dyDescent="0.25">
      <c r="A29" s="33" t="s">
        <v>56</v>
      </c>
      <c r="B29" s="39" t="s">
        <v>107</v>
      </c>
      <c r="C29" s="33" t="s">
        <v>57</v>
      </c>
      <c r="D29" s="33" t="s">
        <v>108</v>
      </c>
      <c r="E29" s="21">
        <v>190000</v>
      </c>
      <c r="F29" s="25" t="s">
        <v>101</v>
      </c>
      <c r="G29" s="22">
        <v>0</v>
      </c>
      <c r="H29" s="19">
        <f t="shared" si="1"/>
        <v>190000</v>
      </c>
    </row>
    <row r="30" spans="1:8" customFormat="1" ht="15" x14ac:dyDescent="0.25">
      <c r="A30" s="33" t="s">
        <v>38</v>
      </c>
      <c r="B30" s="39">
        <v>44931</v>
      </c>
      <c r="C30" s="33" t="s">
        <v>37</v>
      </c>
      <c r="D30" s="33" t="s">
        <v>116</v>
      </c>
      <c r="E30" s="19">
        <v>216958.11</v>
      </c>
      <c r="F30" s="25" t="s">
        <v>101</v>
      </c>
      <c r="G30" s="23">
        <v>0</v>
      </c>
      <c r="H30" s="19">
        <f t="shared" si="1"/>
        <v>216958.11</v>
      </c>
    </row>
    <row r="31" spans="1:8" customFormat="1" ht="15" x14ac:dyDescent="0.25">
      <c r="A31" s="33" t="s">
        <v>48</v>
      </c>
      <c r="B31" s="39" t="s">
        <v>99</v>
      </c>
      <c r="C31" s="33" t="s">
        <v>50</v>
      </c>
      <c r="D31" s="33" t="s">
        <v>100</v>
      </c>
      <c r="E31" s="19">
        <f>618323.13+57456+417827.47</f>
        <v>1093606.6000000001</v>
      </c>
      <c r="F31" s="25" t="s">
        <v>101</v>
      </c>
      <c r="G31" s="23">
        <f>618323.13+417827.47</f>
        <v>1036150.6</v>
      </c>
      <c r="H31" s="19">
        <f t="shared" si="1"/>
        <v>57456.000000000116</v>
      </c>
    </row>
    <row r="32" spans="1:8" customFormat="1" ht="15" x14ac:dyDescent="0.25">
      <c r="A32" s="33" t="s">
        <v>49</v>
      </c>
      <c r="B32" s="39">
        <v>11328</v>
      </c>
      <c r="C32" s="33" t="s">
        <v>52</v>
      </c>
      <c r="D32" s="33" t="s">
        <v>51</v>
      </c>
      <c r="E32" s="19">
        <v>240</v>
      </c>
      <c r="F32" s="21" t="s">
        <v>101</v>
      </c>
      <c r="G32" s="23">
        <v>0</v>
      </c>
      <c r="H32" s="19">
        <f t="shared" si="1"/>
        <v>240</v>
      </c>
    </row>
    <row r="33" spans="1:9" customFormat="1" ht="15" x14ac:dyDescent="0.25">
      <c r="A33" s="33" t="s">
        <v>39</v>
      </c>
      <c r="B33" s="40" t="s">
        <v>117</v>
      </c>
      <c r="C33" s="40" t="s">
        <v>40</v>
      </c>
      <c r="D33" s="33" t="s">
        <v>118</v>
      </c>
      <c r="E33" s="19">
        <v>201085.2</v>
      </c>
      <c r="F33" s="28" t="s">
        <v>101</v>
      </c>
      <c r="G33" s="22">
        <v>0</v>
      </c>
      <c r="H33" s="19">
        <f t="shared" si="1"/>
        <v>201085.2</v>
      </c>
      <c r="I33" s="14"/>
    </row>
    <row r="34" spans="1:9" customFormat="1" ht="15" x14ac:dyDescent="0.25">
      <c r="A34" s="33" t="s">
        <v>63</v>
      </c>
      <c r="B34" s="40" t="s">
        <v>58</v>
      </c>
      <c r="C34" s="40" t="s">
        <v>66</v>
      </c>
      <c r="D34" s="33" t="s">
        <v>64</v>
      </c>
      <c r="E34" s="19">
        <v>1001755</v>
      </c>
      <c r="F34" s="28">
        <v>45082</v>
      </c>
      <c r="G34" s="22">
        <v>1001755</v>
      </c>
      <c r="H34" s="19">
        <f t="shared" si="1"/>
        <v>0</v>
      </c>
      <c r="I34" s="14"/>
    </row>
    <row r="35" spans="1:9" customFormat="1" ht="15" x14ac:dyDescent="0.25">
      <c r="A35" s="33" t="s">
        <v>121</v>
      </c>
      <c r="B35" s="40" t="s">
        <v>122</v>
      </c>
      <c r="C35" s="40" t="s">
        <v>123</v>
      </c>
      <c r="D35" s="33" t="s">
        <v>124</v>
      </c>
      <c r="E35" s="19">
        <v>23994.799999999999</v>
      </c>
      <c r="F35" s="28" t="s">
        <v>101</v>
      </c>
      <c r="G35" s="22">
        <v>23994.799999999999</v>
      </c>
      <c r="H35" s="19">
        <f t="shared" si="1"/>
        <v>0</v>
      </c>
      <c r="I35" s="14"/>
    </row>
    <row r="36" spans="1:9" customFormat="1" ht="15" x14ac:dyDescent="0.25">
      <c r="A36" s="33" t="s">
        <v>60</v>
      </c>
      <c r="B36" s="39" t="s">
        <v>62</v>
      </c>
      <c r="C36" s="43" t="s">
        <v>61</v>
      </c>
      <c r="D36" s="33" t="s">
        <v>105</v>
      </c>
      <c r="E36" s="21">
        <f>4765.2+124354.3+2274.3</f>
        <v>131393.79999999999</v>
      </c>
      <c r="F36" s="26" t="s">
        <v>76</v>
      </c>
      <c r="G36" s="21">
        <v>4765.2</v>
      </c>
      <c r="H36" s="21">
        <f t="shared" si="1"/>
        <v>126628.59999999999</v>
      </c>
    </row>
    <row r="37" spans="1:9" s="15" customFormat="1" ht="15" x14ac:dyDescent="0.25">
      <c r="A37" s="33" t="s">
        <v>41</v>
      </c>
      <c r="B37" s="39">
        <v>44931</v>
      </c>
      <c r="C37" s="33" t="s">
        <v>42</v>
      </c>
      <c r="D37" s="33" t="s">
        <v>119</v>
      </c>
      <c r="E37" s="19">
        <v>23794.16</v>
      </c>
      <c r="F37" s="25" t="s">
        <v>59</v>
      </c>
      <c r="G37" s="23">
        <v>0</v>
      </c>
      <c r="H37" s="19">
        <f t="shared" si="1"/>
        <v>23794.16</v>
      </c>
    </row>
    <row r="38" spans="1:9" s="15" customFormat="1" ht="15" x14ac:dyDescent="0.25">
      <c r="A38" s="33" t="s">
        <v>65</v>
      </c>
      <c r="B38" s="39" t="s">
        <v>73</v>
      </c>
      <c r="C38" s="33" t="s">
        <v>74</v>
      </c>
      <c r="D38" s="33" t="s">
        <v>75</v>
      </c>
      <c r="E38" s="19">
        <f>23853.58+112923+0.01</f>
        <v>136776.59000000003</v>
      </c>
      <c r="F38" s="28">
        <v>45051</v>
      </c>
      <c r="G38" s="23">
        <v>23853.58</v>
      </c>
      <c r="H38" s="19">
        <f t="shared" si="1"/>
        <v>112923.01000000002</v>
      </c>
    </row>
    <row r="39" spans="1:9" s="15" customFormat="1" ht="15" x14ac:dyDescent="0.25">
      <c r="A39" s="33" t="s">
        <v>43</v>
      </c>
      <c r="B39" s="39">
        <v>44931</v>
      </c>
      <c r="C39" s="32" t="s">
        <v>23</v>
      </c>
      <c r="D39" s="33" t="s">
        <v>120</v>
      </c>
      <c r="E39" s="19">
        <v>638304.88</v>
      </c>
      <c r="F39" s="25" t="s">
        <v>101</v>
      </c>
      <c r="G39" s="23">
        <v>0</v>
      </c>
      <c r="H39" s="19">
        <f t="shared" si="1"/>
        <v>638304.88</v>
      </c>
    </row>
    <row r="40" spans="1:9" customFormat="1" ht="15" x14ac:dyDescent="0.25">
      <c r="A40" s="33" t="s">
        <v>44</v>
      </c>
      <c r="B40" s="33" t="s">
        <v>82</v>
      </c>
      <c r="C40" s="32" t="s">
        <v>45</v>
      </c>
      <c r="D40" s="33" t="s">
        <v>83</v>
      </c>
      <c r="E40" s="21">
        <f>79240.13+79240.13</f>
        <v>158480.26</v>
      </c>
      <c r="F40" s="25" t="s">
        <v>81</v>
      </c>
      <c r="G40" s="22">
        <v>79240.13</v>
      </c>
      <c r="H40" s="19">
        <f t="shared" si="1"/>
        <v>79240.13</v>
      </c>
    </row>
    <row r="41" spans="1:9" customFormat="1" ht="15" x14ac:dyDescent="0.25">
      <c r="A41" s="34"/>
      <c r="B41" s="41"/>
      <c r="C41" s="44"/>
      <c r="D41" s="34"/>
      <c r="E41" s="12"/>
      <c r="F41" s="13"/>
      <c r="G41" s="22"/>
      <c r="H41" s="19"/>
    </row>
    <row r="42" spans="1:9" ht="22.9" customHeight="1" x14ac:dyDescent="0.25">
      <c r="A42" s="35" t="s">
        <v>46</v>
      </c>
      <c r="B42" s="35"/>
      <c r="C42" s="35"/>
      <c r="D42" s="35"/>
      <c r="E42" s="16">
        <f>SUM(E10:E41)</f>
        <v>12919839.889999999</v>
      </c>
      <c r="F42" s="16"/>
      <c r="G42" s="16">
        <f>SUM(G10:G41)</f>
        <v>3894081.05</v>
      </c>
      <c r="H42" s="16">
        <f>SUM(H10:H41)</f>
        <v>9025758.8400000017</v>
      </c>
      <c r="I42" s="18"/>
    </row>
    <row r="43" spans="1:9" x14ac:dyDescent="0.2">
      <c r="G43" s="4"/>
    </row>
    <row r="44" spans="1:9" x14ac:dyDescent="0.2">
      <c r="D44" s="46"/>
      <c r="G44" s="17"/>
      <c r="I44" s="18"/>
    </row>
    <row r="45" spans="1:9" x14ac:dyDescent="0.2">
      <c r="G45" s="17"/>
    </row>
    <row r="47" spans="1:9" x14ac:dyDescent="0.2">
      <c r="C47" s="45"/>
    </row>
    <row r="48" spans="1:9" x14ac:dyDescent="0.2">
      <c r="C48" s="46"/>
    </row>
  </sheetData>
  <autoFilter ref="A9:H40" xr:uid="{00000000-0009-0000-0000-000000000000}">
    <sortState xmlns:xlrd2="http://schemas.microsoft.com/office/spreadsheetml/2017/richdata2" ref="A11:H41">
      <sortCondition ref="A10:A41"/>
    </sortState>
  </autoFilter>
  <sortState xmlns:xlrd2="http://schemas.microsoft.com/office/spreadsheetml/2017/richdata2" ref="A12:H42">
    <sortCondition ref="A11:A42"/>
  </sortState>
  <mergeCells count="4">
    <mergeCell ref="A4:H4"/>
    <mergeCell ref="A5:H5"/>
    <mergeCell ref="A6:H6"/>
    <mergeCell ref="A8:H8"/>
  </mergeCells>
  <phoneticPr fontId="11" type="noConversion"/>
  <conditionalFormatting sqref="C40:C41">
    <cfRule type="duplicateValues" dxfId="0" priority="1"/>
  </conditionalFormatting>
  <pageMargins left="0.7" right="0.7" top="0.75" bottom="0.75" header="0.3" footer="0.3"/>
  <pageSetup scale="47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D49814-3798-48E9-AD3A-D7D294C12F18}">
  <ds:schemaRefs>
    <ds:schemaRef ds:uri="http://schemas.microsoft.com/office/2006/metadata/properties"/>
    <ds:schemaRef ds:uri="abf3335f-e4f0-4829-9abc-95a146d64f38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MAYO-23</vt:lpstr>
      <vt:lpstr>'MAYO-23'!Títulos_a_imprimir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2023-06-07T14:58:24Z</cp:lastPrinted>
  <dcterms:created xsi:type="dcterms:W3CDTF">2023-02-06T15:07:28Z</dcterms:created>
  <dcterms:modified xsi:type="dcterms:W3CDTF">2023-06-07T14:59:13Z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