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pena\Desktop\ESCRITORIO\PAG.WEB\AÑO 2023\NOVIEMBRE 2023\"/>
    </mc:Choice>
  </mc:AlternateContent>
  <xr:revisionPtr revIDLastSave="0" documentId="13_ncr:1_{D272ED3C-306B-409E-B840-0E2C3D1E3ECA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NOVIEMBRE" sheetId="2" r:id="rId1"/>
  </sheets>
  <definedNames>
    <definedName name="_xlnm._FilterDatabase" localSheetId="0" hidden="1">NOVIEMBRE!$A$9:$H$61</definedName>
    <definedName name="_xlnm.Print_Titles" localSheetId="0">NOVIEMBRE!$1:$9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" l="1"/>
  <c r="H36" i="2"/>
  <c r="E36" i="2"/>
  <c r="H59" i="2"/>
  <c r="E58" i="2"/>
  <c r="E53" i="2"/>
  <c r="H53" i="2" s="1"/>
  <c r="H51" i="2"/>
  <c r="E42" i="2"/>
  <c r="H42" i="2" s="1"/>
  <c r="H41" i="2"/>
  <c r="H38" i="2"/>
  <c r="H34" i="2"/>
  <c r="H25" i="2"/>
  <c r="H13" i="2"/>
  <c r="H12" i="2"/>
  <c r="E21" i="2" l="1"/>
  <c r="E27" i="2" l="1"/>
  <c r="H46" i="2"/>
  <c r="G11" i="2"/>
  <c r="E11" i="2"/>
  <c r="G60" i="2"/>
  <c r="E30" i="2"/>
  <c r="H30" i="2" s="1"/>
  <c r="E61" i="2"/>
  <c r="H50" i="2"/>
  <c r="H47" i="2"/>
  <c r="H14" i="2"/>
  <c r="E26" i="2"/>
  <c r="H26" i="2" s="1"/>
  <c r="E24" i="2"/>
  <c r="H24" i="2" s="1"/>
  <c r="H57" i="2"/>
  <c r="H40" i="2"/>
  <c r="H31" i="2"/>
  <c r="H21" i="2"/>
  <c r="H23" i="2"/>
  <c r="H52" i="2"/>
  <c r="G63" i="2" l="1"/>
  <c r="E10" i="2"/>
  <c r="H44" i="2"/>
  <c r="H48" i="2"/>
  <c r="H17" i="2"/>
  <c r="E20" i="2"/>
  <c r="E63" i="2" l="1"/>
  <c r="H27" i="2"/>
  <c r="H43" i="2"/>
  <c r="H28" i="2"/>
  <c r="H39" i="2" l="1"/>
  <c r="H20" i="2"/>
  <c r="H35" i="2"/>
  <c r="H54" i="2"/>
  <c r="H45" i="2"/>
  <c r="H15" i="2" l="1"/>
  <c r="H49" i="2"/>
  <c r="H16" i="2"/>
  <c r="H10" i="2"/>
  <c r="H58" i="2"/>
  <c r="H11" i="2"/>
  <c r="H55" i="2"/>
  <c r="H37" i="2"/>
  <c r="H61" i="2" l="1"/>
  <c r="H60" i="2"/>
  <c r="H56" i="2"/>
  <c r="H33" i="2"/>
  <c r="H32" i="2"/>
  <c r="H29" i="2"/>
  <c r="H22" i="2"/>
  <c r="H19" i="2"/>
  <c r="H18" i="2"/>
  <c r="H63" i="2" l="1"/>
</calcChain>
</file>

<file path=xl/sharedStrings.xml><?xml version="1.0" encoding="utf-8"?>
<sst xmlns="http://schemas.openxmlformats.org/spreadsheetml/2006/main" count="248" uniqueCount="195">
  <si>
    <t>VALORES RD$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</si>
  <si>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</si>
  <si>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</si>
  <si>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</si>
  <si>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</si>
  <si>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</si>
  <si>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</si>
  <si>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</si>
  <si>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</si>
  <si>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AGUA CRYSTAL </t>
  </si>
  <si>
    <t xml:space="preserve">Agua para la institucion. </t>
  </si>
  <si>
    <t>ALTICE DOMINICANA, SA</t>
  </si>
  <si>
    <t>P/Servicios telefónicos (FLOTA) y 809-185-4528.</t>
  </si>
  <si>
    <t>ASOC. DOMINICANA DE ZONAS FRANCAS (ADOZONA)</t>
  </si>
  <si>
    <t>BANCO DE RESERVAS DE LA REP. DOM.</t>
  </si>
  <si>
    <t xml:space="preserve">BUG BYE SRL </t>
  </si>
  <si>
    <t>Servicios de fumigacion.</t>
  </si>
  <si>
    <t>CAASD</t>
  </si>
  <si>
    <t>CENTRO AUTOMOTRIZ REMESA, SRL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</si>
  <si>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</si>
  <si>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</si>
  <si>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</si>
  <si>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</si>
  <si>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</si>
  <si>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FUNDACION UNIVERSITARIA IBEROAMERICANA (FUNIBER)</t>
  </si>
  <si>
    <t>HUMANO SEGUROS S A</t>
  </si>
  <si>
    <t>P/Servicios  Seguros Médico y de vida.</t>
  </si>
  <si>
    <t xml:space="preserve">LA COCINA DE DONA MARY </t>
  </si>
  <si>
    <t>SKETCHPROM SRL</t>
  </si>
  <si>
    <t>Servicios de alquiler equipos de oficina.</t>
  </si>
  <si>
    <t xml:space="preserve">VIAMAR </t>
  </si>
  <si>
    <t>WINDTELECOM, SA</t>
  </si>
  <si>
    <t>P/ Servicios de internet para la institución.</t>
  </si>
  <si>
    <t>TOTAL</t>
  </si>
  <si>
    <t>P/Servicios de internet No. 829-110-6594,0829-118-1864,  CENTRAL TELEF. correspondiente al 2023.</t>
  </si>
  <si>
    <t>PREBEA S A</t>
  </si>
  <si>
    <t>P/servicio de funeraria.</t>
  </si>
  <si>
    <t>ISLA DOMINICANA DE PETROLEO CORPORACION</t>
  </si>
  <si>
    <t>P/Completivo flotilla de combustible.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</si>
  <si>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</si>
  <si>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</si>
  <si>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</si>
  <si>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</si>
  <si>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</si>
  <si>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>Seguro medico opcional empleados.</t>
  </si>
  <si>
    <t>CENTRO CUESTA NACIONAL, C POR A.</t>
  </si>
  <si>
    <t xml:space="preserve">FLORISTERIA ZUNIFLOR SRL </t>
  </si>
  <si>
    <t xml:space="preserve">TRES TINTAS, PAPELERIA </t>
  </si>
  <si>
    <t>SETI &amp; SIDIF DOMINICANA SRL</t>
  </si>
  <si>
    <t>Pago avance actualizacion software mesa de servicios.</t>
  </si>
  <si>
    <t>SERVICIOS E INSTALACIONES TECNICAS SRL</t>
  </si>
  <si>
    <t>P/Mantenimiento de ascensor de la institucion.</t>
  </si>
  <si>
    <t>P/floricultura para uso de la institucion.</t>
  </si>
  <si>
    <t>GRUPO BVC SRL</t>
  </si>
  <si>
    <t>P/Mantenimiento aires acondicionado.</t>
  </si>
  <si>
    <t>Pago 75%  del programa académico a colaboarores de la institucion.</t>
  </si>
  <si>
    <t>B1500000253</t>
  </si>
  <si>
    <t>Servicios alimenticios regional santiago.</t>
  </si>
  <si>
    <t>MRO MANTENIMIENTO, OPERACION Y REPARACION</t>
  </si>
  <si>
    <t>O/C#46/2022</t>
  </si>
  <si>
    <t>CONTRATO</t>
  </si>
  <si>
    <t>CONT8510/23-B1500000100</t>
  </si>
  <si>
    <t>MARTINEZ TORRES TRAVELING SRL</t>
  </si>
  <si>
    <t>DK PETROLEUM SRL</t>
  </si>
  <si>
    <t>P/Compra gasoil para planta electrica de la institucion.</t>
  </si>
  <si>
    <t>P/Servicios almuerzo a colaboradores de la institucion.</t>
  </si>
  <si>
    <t>B &amp; H MOBILIARIO SRL</t>
  </si>
  <si>
    <t xml:space="preserve">UNIVERSIDAD APEC </t>
  </si>
  <si>
    <t>METROTEC SRL</t>
  </si>
  <si>
    <t>P/Compra muebles de oficina p/uso de la institución.</t>
  </si>
  <si>
    <t>P/maestria para colaboradores de la institucion.</t>
  </si>
  <si>
    <t>27/10/23</t>
  </si>
  <si>
    <t>31/10/23</t>
  </si>
  <si>
    <t>26/10/23</t>
  </si>
  <si>
    <t>P/Impresos varios de la institucion.</t>
  </si>
  <si>
    <t>OPTIMUN CONTROL DE PLAGAS</t>
  </si>
  <si>
    <t>P/Servicios de exterminnacion plagas e insectos en la institucion.</t>
  </si>
  <si>
    <t>18/10/23</t>
  </si>
  <si>
    <t>B1500000128</t>
  </si>
  <si>
    <t>02/10-13/10/23</t>
  </si>
  <si>
    <t>CENTRO COPIADORA NACO</t>
  </si>
  <si>
    <t>CIPAS CONSTRUCTIONS, SRL</t>
  </si>
  <si>
    <t>CECOMSA</t>
  </si>
  <si>
    <t>FARMAHISPANA</t>
  </si>
  <si>
    <t>LAVANDERIA ROYAL</t>
  </si>
  <si>
    <t>TEOREMA SRL</t>
  </si>
  <si>
    <t>CONT4402/2023</t>
  </si>
  <si>
    <t>B1500002314</t>
  </si>
  <si>
    <t>E450000000534</t>
  </si>
  <si>
    <t>B1500001907</t>
  </si>
  <si>
    <t>CONT-0009/23</t>
  </si>
  <si>
    <t>B1500000930</t>
  </si>
  <si>
    <t>B1500000749</t>
  </si>
  <si>
    <t>P/Compra medicamentos p/botiquín médico de la institución.</t>
  </si>
  <si>
    <t>25/10/23</t>
  </si>
  <si>
    <t>P/Adquisición equipos informáticos p/uso de la institución.</t>
  </si>
  <si>
    <t>P/Servicios de contratación empresa para la reparación de transformadores.</t>
  </si>
  <si>
    <t>P/Servicios de lavanderia de la institucion.</t>
  </si>
  <si>
    <t>23/10/23</t>
  </si>
  <si>
    <t>P/Servicios de capacitacion de excel a los colaboradores del CNZFE.</t>
  </si>
  <si>
    <t>P/Servicios de impresión y encuadernación  labor diaria del CNZFE.</t>
  </si>
  <si>
    <t>CORRESPONDIENTE AL 30 DE NOVIEMBRE 2023</t>
  </si>
  <si>
    <t>19/09-25/09/23</t>
  </si>
  <si>
    <t xml:space="preserve">P/Compra materiales y suministros p/uso de la institucion. </t>
  </si>
  <si>
    <t>B15000178866/178917</t>
  </si>
  <si>
    <t>30/11/23</t>
  </si>
  <si>
    <t>15/11/23</t>
  </si>
  <si>
    <t>B1500001010</t>
  </si>
  <si>
    <t>14/11/23</t>
  </si>
  <si>
    <t>20/10-24/30/23</t>
  </si>
  <si>
    <t>B1500000057/58</t>
  </si>
  <si>
    <t>ARQUI &amp; TOPORD</t>
  </si>
  <si>
    <t>P/contrratación de servicios técnicos de ingeniera y remodelación.</t>
  </si>
  <si>
    <t>B1500000006</t>
  </si>
  <si>
    <t>OFICINA UNIVERSAL</t>
  </si>
  <si>
    <t>P/Adquisicion materiales y suministros de oficina.</t>
  </si>
  <si>
    <t>B1500001811</t>
  </si>
  <si>
    <t>28/11/23</t>
  </si>
  <si>
    <t>Combustible Noviembre.</t>
  </si>
  <si>
    <t>Flota noviembre 2023</t>
  </si>
  <si>
    <t>23/11/23</t>
  </si>
  <si>
    <t>PUCMAIMA</t>
  </si>
  <si>
    <t>B1500009781</t>
  </si>
  <si>
    <t>22/11/23</t>
  </si>
  <si>
    <t>CONT-BS-9929-23-B1500000950</t>
  </si>
  <si>
    <t>26/10-30/11/23</t>
  </si>
  <si>
    <t>B1500011904/12001</t>
  </si>
  <si>
    <t>B1500002926</t>
  </si>
  <si>
    <t>16/11/23</t>
  </si>
  <si>
    <t>B1500000062</t>
  </si>
  <si>
    <t>P/servicios de mantenimiento sistema de Incendio Data Center.</t>
  </si>
  <si>
    <t>B1500000634</t>
  </si>
  <si>
    <t>B1500047147</t>
  </si>
  <si>
    <t>18/11/23</t>
  </si>
  <si>
    <t>B1500129696/129714</t>
  </si>
  <si>
    <t>30/10-30/11/23</t>
  </si>
  <si>
    <t>B1500299145/303579</t>
  </si>
  <si>
    <t>CON5341/23-B1500012998/13148/13156/13251</t>
  </si>
  <si>
    <t>05/11-15/11/23</t>
  </si>
  <si>
    <t>B1500055082/55580/E450000000457</t>
  </si>
  <si>
    <t>B1500010656</t>
  </si>
  <si>
    <t>CONT11157-B1500129172</t>
  </si>
  <si>
    <t xml:space="preserve">OFICINA DE COORDINACION  PRESIDENCIAL </t>
  </si>
  <si>
    <t xml:space="preserve">Pasajes y viaticos p/colaboradores de la institucion. </t>
  </si>
  <si>
    <t>FACTURA NO.1072/1186/1251/1252</t>
  </si>
  <si>
    <t>27/10-30/11/23</t>
  </si>
  <si>
    <t>E4500000024410/24059/27729</t>
  </si>
  <si>
    <t>B1500029749/29799</t>
  </si>
  <si>
    <t>21/11/22</t>
  </si>
  <si>
    <t>CONT4303/23</t>
  </si>
  <si>
    <t>CONT-2023</t>
  </si>
  <si>
    <t>CONT1528/23</t>
  </si>
  <si>
    <t>CON7158/23</t>
  </si>
  <si>
    <t xml:space="preserve">ANTHURIANA DOMINICANA </t>
  </si>
  <si>
    <t>21/11/23</t>
  </si>
  <si>
    <t>P/Servicios de floricultura para uso de la institucion.</t>
  </si>
  <si>
    <t>B1500004142</t>
  </si>
  <si>
    <t>ANTONIO P. HACHE &amp; CO. SAS</t>
  </si>
  <si>
    <t>24/11/23</t>
  </si>
  <si>
    <t>P/Compra artículos ferreteros p/uso de la institución.</t>
  </si>
  <si>
    <t>B1500003188</t>
  </si>
  <si>
    <t>CENTRO XPERT SRL</t>
  </si>
  <si>
    <t>27/11/23</t>
  </si>
  <si>
    <t>P/Compra equipos y accesorios informáticos de la institucion.</t>
  </si>
  <si>
    <t>B1500002521</t>
  </si>
  <si>
    <t>B1500000257</t>
  </si>
  <si>
    <t>CON2268/23</t>
  </si>
  <si>
    <t>13/11/23</t>
  </si>
  <si>
    <t>GESTION ENERGETICA E INDUSTRIAL</t>
  </si>
  <si>
    <t>P/Contratación de servicios técnicos de ing. en la institución,</t>
  </si>
  <si>
    <t>JOSE LUIS BREA RODRIGUEZ</t>
  </si>
  <si>
    <t>P/Mantenimiento aires acondicionados.</t>
  </si>
  <si>
    <t>B1500000152</t>
  </si>
  <si>
    <t xml:space="preserve">LIBRERIA Y PAPELERIA HNOS. SOLANO </t>
  </si>
  <si>
    <t>Adquisicion utiles escolares para empleados de la institución.</t>
  </si>
  <si>
    <t>B1500003163</t>
  </si>
  <si>
    <t>MANUEL ARSENIO UREÑA S.A.</t>
  </si>
  <si>
    <t>P/Compra neumáticos para vehículos de la institución.</t>
  </si>
  <si>
    <t>23/11-24/11/23</t>
  </si>
  <si>
    <t>B1500003744/3746</t>
  </si>
  <si>
    <t>P/Adquisición artículos ferreteros p/uso de la institución.</t>
  </si>
  <si>
    <t>B1500000626</t>
  </si>
  <si>
    <t>SECUNDI FILL, S.A.</t>
  </si>
  <si>
    <t>29/11/23</t>
  </si>
  <si>
    <t>P/Compra uniformes para colaboradores de la institucion.</t>
  </si>
  <si>
    <t>B1500000009</t>
  </si>
  <si>
    <t>SENACON SRL</t>
  </si>
  <si>
    <t>P/Servicios de remozamiento al parqueo  y pintura de la institucion.</t>
  </si>
  <si>
    <t>B1500000016/17</t>
  </si>
  <si>
    <t>21/11-27/11/23</t>
  </si>
  <si>
    <t>B1500001014/1030</t>
  </si>
  <si>
    <t>B1500003807</t>
  </si>
  <si>
    <t>P/Devolucion recursos  de 4,986*162.50 formularios.</t>
  </si>
  <si>
    <t xml:space="preserve">Ventas de Formularios de Expotación </t>
  </si>
  <si>
    <t>INFORME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</si>
</sst>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6" fillId="0" borderId="0" xfId="0" applyFont="1"/>
    <xf numFmtId="43" fontId="0" fillId="3" borderId="1" xfId="1" applyFont="1" applyFill="1" applyBorder="1" applyAlignment="1">
      <alignment horizontal="center"/>
    </xf>
    <xf numFmtId="14" fontId="0" fillId="3" borderId="1" xfId="1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0" applyNumberFormat="1" applyFont="1"/>
    <xf numFmtId="0" fontId="2" fillId="3" borderId="0" xfId="0" applyFont="1" applyFill="1"/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3" fontId="3" fillId="0" borderId="0" xfId="0" applyNumberFormat="1" applyFont="1" applyAlignment="1">
      <alignment horizontal="left"/>
    </xf>
    <xf numFmtId="43" fontId="3" fillId="0" borderId="0" xfId="1" applyFont="1" applyAlignment="1">
      <alignment horizontal="left"/>
    </xf>
    <xf numFmtId="0" fontId="6" fillId="2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 wrapText="1"/>
    </xf>
    <xf numFmtId="43" fontId="8" fillId="0" borderId="1" xfId="1" applyFont="1" applyFill="1" applyBorder="1" applyAlignment="1">
      <alignment horizontal="center"/>
    </xf>
    <xf numFmtId="43" fontId="9" fillId="0" borderId="1" xfId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left" wrapText="1"/>
    </xf>
    <xf numFmtId="49" fontId="8" fillId="3" borderId="1" xfId="0" applyNumberFormat="1" applyFont="1" applyFill="1" applyBorder="1" applyAlignment="1">
      <alignment horizontal="left" wrapText="1"/>
    </xf>
    <xf numFmtId="43" fontId="8" fillId="3" borderId="1" xfId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left"/>
    </xf>
    <xf numFmtId="43" fontId="9" fillId="3" borderId="1" xfId="1" applyFont="1" applyFill="1" applyBorder="1" applyAlignment="1">
      <alignment horizontal="center"/>
    </xf>
    <xf numFmtId="0" fontId="0" fillId="3" borderId="1" xfId="0" applyFill="1" applyBorder="1" applyAlignment="1">
      <alignment horizontal="left" vertical="center" wrapText="1"/>
    </xf>
    <xf numFmtId="43" fontId="9" fillId="3" borderId="1" xfId="0" applyNumberFormat="1" applyFont="1" applyFill="1" applyBorder="1" applyAlignment="1">
      <alignment horizontal="center"/>
    </xf>
    <xf numFmtId="14" fontId="0" fillId="3" borderId="0" xfId="0" applyNumberFormat="1" applyFill="1" applyAlignment="1">
      <alignment horizontal="left"/>
    </xf>
    <xf numFmtId="0" fontId="0" fillId="3" borderId="1" xfId="0" applyFill="1" applyBorder="1"/>
    <xf numFmtId="43" fontId="8" fillId="3" borderId="1" xfId="1" applyFont="1" applyFill="1" applyBorder="1" applyAlignment="1">
      <alignment horizontal="center" wrapText="1"/>
    </xf>
    <xf numFmtId="43" fontId="9" fillId="3" borderId="1" xfId="0" applyNumberFormat="1" applyFont="1" applyFill="1" applyBorder="1" applyAlignment="1">
      <alignment horizontal="center" wrapText="1"/>
    </xf>
    <xf numFmtId="49" fontId="0" fillId="3" borderId="1" xfId="0" applyNumberFormat="1" applyFill="1" applyBorder="1" applyAlignment="1">
      <alignment horizontal="left"/>
    </xf>
    <xf numFmtId="43" fontId="0" fillId="0" borderId="0" xfId="0" applyNumberFormat="1"/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19439</xdr:colOff>
      <xdr:row>1</xdr:row>
      <xdr:rowOff>146405</xdr:rowOff>
    </xdr:from>
    <xdr:to>
      <xdr:col>0</xdr:col>
      <xdr:colOff>3304593</xdr:colOff>
      <xdr:row>7</xdr:row>
      <xdr:rowOff>204107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EFAE9B-F347-495A-95D4-23288D39B1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9" y="311635"/>
          <a:ext cx="3285154" cy="13406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1DA3-BF80-4A9E-9FD5-F94369412430}">
  <sheetPr>
    <pageSetUpPr fitToPage="1"/>
  </sheetPr>
  <dimension ref="A1:J69"/>
  <sheetViews>
    <sheetView tabSelected="1" zoomScale="98" zoomScaleNormal="98" workbookViewId="0">
      <pane ySplit="1" topLeftCell="A2" activePane="bottomLeft" state="frozen"/>
      <selection pane="bottomLeft" activeCell="A7" sqref="A7:H7"/>
    </sheetView>
  </sheetViews>
  <sheetFormatPr baseColWidth="10" defaultColWidth="11.5703125" defaultRowHeight="12.75" x14ac:dyDescent="0.2"/>
  <cols>
    <col min="1" max="1" width="52.140625" style="17" customWidth="1"/>
    <col min="2" max="2" width="24.5703125" style="17" customWidth="1"/>
    <col min="3" max="3" width="54.42578125" style="17" customWidth="1"/>
    <col min="4" max="4" width="40.7109375" style="17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9" width="12.42578125" style="3" bestFit="1" customWidth="1"/>
    <col min="10" max="16384" width="11.5703125" style="3"/>
  </cols>
  <sheetData>
    <row r="1" spans="1:10" x14ac:dyDescent="0.2">
      <c r="E1" s="2"/>
      <c r="H1" s="2"/>
    </row>
    <row r="2" spans="1:10" x14ac:dyDescent="0.2">
      <c r="E2" s="2"/>
    </row>
    <row r="3" spans="1:10" x14ac:dyDescent="0.2">
      <c r="B3" s="18"/>
      <c r="C3" s="18"/>
      <c r="E3" s="2"/>
      <c r="F3" s="5"/>
      <c r="G3" s="5"/>
      <c r="H3" s="2"/>
    </row>
    <row r="4" spans="1:10" x14ac:dyDescent="0.2">
      <c r="C4" s="18"/>
      <c r="D4" s="19"/>
      <c r="H4" s="2"/>
    </row>
    <row r="5" spans="1:10" ht="21" x14ac:dyDescent="0.35">
      <c r="A5" s="48" t="s">
        <v>194</v>
      </c>
      <c r="B5" s="48"/>
      <c r="C5" s="48"/>
      <c r="D5" s="48"/>
      <c r="E5" s="48"/>
      <c r="F5" s="48"/>
      <c r="G5" s="48"/>
      <c r="H5" s="48"/>
    </row>
    <row r="6" spans="1:10" ht="21" x14ac:dyDescent="0.35">
      <c r="A6" s="48" t="s">
        <v>101</v>
      </c>
      <c r="B6" s="48"/>
      <c r="C6" s="48"/>
      <c r="D6" s="48"/>
      <c r="E6" s="48"/>
      <c r="F6" s="48"/>
      <c r="G6" s="48"/>
      <c r="H6" s="48"/>
    </row>
    <row r="7" spans="1:10" ht="21" x14ac:dyDescent="0.35">
      <c r="A7" s="48" t="s">
        <v>0</v>
      </c>
      <c r="B7" s="48"/>
      <c r="C7" s="48"/>
      <c r="D7" s="48"/>
      <c r="E7" s="48"/>
      <c r="F7" s="48"/>
      <c r="G7" s="48"/>
      <c r="H7" s="48"/>
    </row>
    <row r="8" spans="1:10" ht="21" x14ac:dyDescent="0.35">
      <c r="A8" s="20"/>
      <c r="B8" s="20"/>
      <c r="C8" s="20"/>
      <c r="D8" s="20"/>
      <c r="E8" s="7"/>
      <c r="F8" s="6"/>
      <c r="G8" s="6"/>
      <c r="H8" s="6"/>
    </row>
    <row r="9" spans="1:10" s="8" customFormat="1" ht="78.75" x14ac:dyDescent="0.25">
      <c r="A9" s="27" t="s">
        <v>1</v>
      </c>
      <c r="B9" s="28" t="s">
        <v>2</v>
      </c>
      <c r="C9" s="28" t="s">
        <v>3</v>
      </c>
      <c r="D9" s="29" t="s">
        <v>4</v>
      </c>
      <c r="E9" s="30" t="s">
        <v>5</v>
      </c>
      <c r="F9" s="31" t="s">
        <v>6</v>
      </c>
      <c r="G9" s="31" t="s">
        <v>7</v>
      </c>
      <c r="H9" s="32" t="s">
        <v>8</v>
      </c>
    </row>
    <row r="10" spans="1:10" customFormat="1" ht="15" x14ac:dyDescent="0.25">
      <c r="A10" s="21" t="s">
        <v>9</v>
      </c>
      <c r="B10" s="35">
        <v>44937</v>
      </c>
      <c r="C10" s="36" t="s">
        <v>10</v>
      </c>
      <c r="D10" s="36" t="s">
        <v>59</v>
      </c>
      <c r="E10" s="9">
        <f>12858.25+7695</f>
        <v>20553.25</v>
      </c>
      <c r="F10" s="10" t="s">
        <v>105</v>
      </c>
      <c r="G10" s="9">
        <v>0</v>
      </c>
      <c r="H10" s="37">
        <f t="shared" ref="H10" si="0">+E10-G10</f>
        <v>20553.25</v>
      </c>
      <c r="I10" s="11"/>
    </row>
    <row r="11" spans="1:10" customFormat="1" ht="19.5" customHeight="1" x14ac:dyDescent="0.25">
      <c r="A11" s="22" t="s">
        <v>11</v>
      </c>
      <c r="B11" s="23" t="s">
        <v>138</v>
      </c>
      <c r="C11" s="38" t="s">
        <v>12</v>
      </c>
      <c r="D11" s="38" t="s">
        <v>139</v>
      </c>
      <c r="E11" s="9">
        <f>110838.33+25343.5+129537.08</f>
        <v>265718.91000000003</v>
      </c>
      <c r="F11" s="10" t="s">
        <v>105</v>
      </c>
      <c r="G11" s="39">
        <f>110838.33+25343.5</f>
        <v>136181.83000000002</v>
      </c>
      <c r="H11" s="37">
        <f t="shared" ref="H11:H42" si="1">+E11-G11</f>
        <v>129537.08000000002</v>
      </c>
      <c r="I11" s="11"/>
    </row>
    <row r="12" spans="1:10" customFormat="1" ht="15" x14ac:dyDescent="0.25">
      <c r="A12" s="22" t="s">
        <v>153</v>
      </c>
      <c r="B12" s="23" t="s">
        <v>154</v>
      </c>
      <c r="C12" s="21" t="s">
        <v>155</v>
      </c>
      <c r="D12" s="40" t="s">
        <v>156</v>
      </c>
      <c r="E12" s="37">
        <v>67171.39</v>
      </c>
      <c r="F12" s="10" t="s">
        <v>105</v>
      </c>
      <c r="G12" s="41">
        <v>0</v>
      </c>
      <c r="H12" s="37">
        <f t="shared" si="1"/>
        <v>67171.39</v>
      </c>
      <c r="I12" s="11"/>
    </row>
    <row r="13" spans="1:10" customFormat="1" ht="15" x14ac:dyDescent="0.25">
      <c r="A13" s="22" t="s">
        <v>157</v>
      </c>
      <c r="B13" s="23" t="s">
        <v>158</v>
      </c>
      <c r="C13" s="21" t="s">
        <v>159</v>
      </c>
      <c r="D13" s="40" t="s">
        <v>160</v>
      </c>
      <c r="E13" s="37">
        <v>70938.559999999998</v>
      </c>
      <c r="F13" s="10" t="s">
        <v>105</v>
      </c>
      <c r="G13" s="41">
        <v>0</v>
      </c>
      <c r="H13" s="37">
        <f t="shared" si="1"/>
        <v>70938.559999999998</v>
      </c>
      <c r="I13" s="11"/>
    </row>
    <row r="14" spans="1:10" customFormat="1" ht="17.25" customHeight="1" x14ac:dyDescent="0.25">
      <c r="A14" s="22" t="s">
        <v>111</v>
      </c>
      <c r="B14" s="23">
        <v>44968</v>
      </c>
      <c r="C14" s="21" t="s">
        <v>112</v>
      </c>
      <c r="D14" s="40" t="s">
        <v>113</v>
      </c>
      <c r="E14" s="37">
        <v>10760</v>
      </c>
      <c r="F14" s="10" t="s">
        <v>105</v>
      </c>
      <c r="G14" s="41">
        <v>10760</v>
      </c>
      <c r="H14" s="37">
        <f t="shared" si="1"/>
        <v>0</v>
      </c>
      <c r="I14" s="11"/>
    </row>
    <row r="15" spans="1:10" customFormat="1" ht="19.5" customHeight="1" x14ac:dyDescent="0.25">
      <c r="A15" s="22" t="s">
        <v>13</v>
      </c>
      <c r="B15" s="23">
        <v>44935</v>
      </c>
      <c r="C15" s="21" t="s">
        <v>192</v>
      </c>
      <c r="D15" s="40" t="s">
        <v>193</v>
      </c>
      <c r="E15" s="37">
        <f>795600+895375+752266.67-99775</f>
        <v>2343466.67</v>
      </c>
      <c r="F15" s="10">
        <v>44996</v>
      </c>
      <c r="G15" s="41">
        <v>795600</v>
      </c>
      <c r="H15" s="37">
        <f t="shared" si="1"/>
        <v>1547866.67</v>
      </c>
      <c r="I15" s="11"/>
      <c r="J15" s="47"/>
    </row>
    <row r="16" spans="1:10" customFormat="1" ht="15" x14ac:dyDescent="0.25">
      <c r="A16" s="22" t="s">
        <v>41</v>
      </c>
      <c r="B16" s="23">
        <v>44937</v>
      </c>
      <c r="C16" s="38" t="s">
        <v>42</v>
      </c>
      <c r="D16" s="21" t="s">
        <v>132</v>
      </c>
      <c r="E16" s="37">
        <v>597</v>
      </c>
      <c r="F16" s="10" t="s">
        <v>133</v>
      </c>
      <c r="G16" s="41">
        <v>597</v>
      </c>
      <c r="H16" s="37">
        <f t="shared" si="1"/>
        <v>0</v>
      </c>
      <c r="I16" s="11"/>
    </row>
    <row r="17" spans="1:9" customFormat="1" ht="15" x14ac:dyDescent="0.25">
      <c r="A17" s="22" t="s">
        <v>66</v>
      </c>
      <c r="B17" s="23" t="s">
        <v>94</v>
      </c>
      <c r="C17" s="38" t="s">
        <v>69</v>
      </c>
      <c r="D17" s="22" t="s">
        <v>107</v>
      </c>
      <c r="E17" s="9">
        <v>12113.6</v>
      </c>
      <c r="F17" s="10" t="s">
        <v>106</v>
      </c>
      <c r="G17" s="39">
        <v>12113.6</v>
      </c>
      <c r="H17" s="37">
        <f t="shared" si="1"/>
        <v>0</v>
      </c>
      <c r="I17" s="11"/>
    </row>
    <row r="18" spans="1:9" customFormat="1" ht="15" x14ac:dyDescent="0.25">
      <c r="A18" s="22" t="s">
        <v>14</v>
      </c>
      <c r="B18" s="23">
        <v>44937</v>
      </c>
      <c r="C18" s="38" t="s">
        <v>118</v>
      </c>
      <c r="D18" s="22" t="s">
        <v>119</v>
      </c>
      <c r="E18" s="9">
        <v>600000</v>
      </c>
      <c r="F18" s="10" t="s">
        <v>120</v>
      </c>
      <c r="G18" s="39">
        <v>600000</v>
      </c>
      <c r="H18" s="37">
        <f t="shared" si="1"/>
        <v>0</v>
      </c>
      <c r="I18" s="11"/>
    </row>
    <row r="19" spans="1:9" customFormat="1" ht="15" x14ac:dyDescent="0.25">
      <c r="A19" s="22" t="s">
        <v>15</v>
      </c>
      <c r="B19" s="23">
        <v>44937</v>
      </c>
      <c r="C19" s="38" t="s">
        <v>16</v>
      </c>
      <c r="D19" s="22" t="s">
        <v>60</v>
      </c>
      <c r="E19" s="9">
        <v>33024.32</v>
      </c>
      <c r="F19" s="10" t="s">
        <v>105</v>
      </c>
      <c r="G19" s="39">
        <v>0</v>
      </c>
      <c r="H19" s="37">
        <f t="shared" si="1"/>
        <v>33024.32</v>
      </c>
      <c r="I19" s="11"/>
    </row>
    <row r="20" spans="1:9" customFormat="1" ht="15" x14ac:dyDescent="0.25">
      <c r="A20" s="22" t="s">
        <v>17</v>
      </c>
      <c r="B20" s="23">
        <v>44937</v>
      </c>
      <c r="C20" s="21" t="s">
        <v>39</v>
      </c>
      <c r="D20" s="22" t="s">
        <v>134</v>
      </c>
      <c r="E20" s="9">
        <f>660+675</f>
        <v>1335</v>
      </c>
      <c r="F20" s="10" t="s">
        <v>133</v>
      </c>
      <c r="G20" s="39">
        <v>660</v>
      </c>
      <c r="H20" s="37">
        <f t="shared" si="1"/>
        <v>675</v>
      </c>
      <c r="I20" s="11"/>
    </row>
    <row r="21" spans="1:9" customFormat="1" ht="17.25" customHeight="1" x14ac:dyDescent="0.25">
      <c r="A21" s="22" t="s">
        <v>82</v>
      </c>
      <c r="B21" s="11" t="s">
        <v>73</v>
      </c>
      <c r="C21" s="22" t="s">
        <v>95</v>
      </c>
      <c r="D21" s="22" t="s">
        <v>88</v>
      </c>
      <c r="E21" s="9">
        <f>201010.56+8894.27</f>
        <v>209904.83</v>
      </c>
      <c r="F21" s="10" t="s">
        <v>105</v>
      </c>
      <c r="G21" s="39">
        <v>0</v>
      </c>
      <c r="H21" s="37">
        <f t="shared" si="1"/>
        <v>209904.83</v>
      </c>
      <c r="I21" s="11"/>
    </row>
    <row r="22" spans="1:9" customFormat="1" ht="17.25" customHeight="1" x14ac:dyDescent="0.25">
      <c r="A22" s="22" t="s">
        <v>18</v>
      </c>
      <c r="B22" s="42">
        <v>44937</v>
      </c>
      <c r="C22" s="21" t="s">
        <v>19</v>
      </c>
      <c r="D22" s="22" t="s">
        <v>149</v>
      </c>
      <c r="E22" s="9">
        <v>21558.7</v>
      </c>
      <c r="F22" s="10" t="s">
        <v>105</v>
      </c>
      <c r="G22" s="39">
        <v>0</v>
      </c>
      <c r="H22" s="37">
        <f t="shared" si="1"/>
        <v>21558.7</v>
      </c>
      <c r="I22" s="11"/>
    </row>
    <row r="23" spans="1:9" customFormat="1" ht="17.25" customHeight="1" x14ac:dyDescent="0.25">
      <c r="A23" s="22" t="s">
        <v>80</v>
      </c>
      <c r="B23" s="23">
        <v>44995</v>
      </c>
      <c r="C23" s="22" t="s">
        <v>100</v>
      </c>
      <c r="D23" s="22" t="s">
        <v>87</v>
      </c>
      <c r="E23" s="9">
        <v>8136</v>
      </c>
      <c r="F23" s="10">
        <v>44937</v>
      </c>
      <c r="G23" s="39">
        <v>8136</v>
      </c>
      <c r="H23" s="37">
        <f t="shared" si="1"/>
        <v>0</v>
      </c>
      <c r="I23" s="11"/>
    </row>
    <row r="24" spans="1:9" customFormat="1" ht="17.25" customHeight="1" x14ac:dyDescent="0.25">
      <c r="A24" s="22" t="s">
        <v>45</v>
      </c>
      <c r="B24" s="23" t="s">
        <v>102</v>
      </c>
      <c r="C24" s="22" t="s">
        <v>103</v>
      </c>
      <c r="D24" s="22" t="s">
        <v>104</v>
      </c>
      <c r="E24" s="9">
        <f>10543.74+5479.22</f>
        <v>16022.96</v>
      </c>
      <c r="F24" s="10" t="s">
        <v>105</v>
      </c>
      <c r="G24" s="39">
        <v>16022.96</v>
      </c>
      <c r="H24" s="37">
        <f t="shared" si="1"/>
        <v>0</v>
      </c>
      <c r="I24" s="11"/>
    </row>
    <row r="25" spans="1:9" customFormat="1" ht="17.25" customHeight="1" x14ac:dyDescent="0.25">
      <c r="A25" s="22" t="s">
        <v>161</v>
      </c>
      <c r="B25" s="43" t="s">
        <v>162</v>
      </c>
      <c r="C25" s="22" t="s">
        <v>163</v>
      </c>
      <c r="D25" s="22" t="s">
        <v>164</v>
      </c>
      <c r="E25" s="9">
        <v>179733.15</v>
      </c>
      <c r="F25" s="10" t="s">
        <v>105</v>
      </c>
      <c r="G25" s="39">
        <v>0</v>
      </c>
      <c r="H25" s="37">
        <f t="shared" si="1"/>
        <v>179733.15</v>
      </c>
      <c r="I25" s="11"/>
    </row>
    <row r="26" spans="1:9" customFormat="1" ht="17.25" customHeight="1" x14ac:dyDescent="0.25">
      <c r="A26" s="22" t="s">
        <v>81</v>
      </c>
      <c r="B26" s="23" t="s">
        <v>109</v>
      </c>
      <c r="C26" s="22" t="s">
        <v>96</v>
      </c>
      <c r="D26" s="22" t="s">
        <v>110</v>
      </c>
      <c r="E26" s="9">
        <f>720945.72+63218.48</f>
        <v>784164.2</v>
      </c>
      <c r="F26" s="10" t="s">
        <v>108</v>
      </c>
      <c r="G26" s="39">
        <v>720945.72</v>
      </c>
      <c r="H26" s="37">
        <f t="shared" si="1"/>
        <v>63218.479999999981</v>
      </c>
      <c r="I26" s="11"/>
    </row>
    <row r="27" spans="1:9" customFormat="1" ht="17.25" customHeight="1" x14ac:dyDescent="0.25">
      <c r="A27" s="21" t="s">
        <v>20</v>
      </c>
      <c r="B27" s="35" t="s">
        <v>145</v>
      </c>
      <c r="C27" s="36" t="s">
        <v>34</v>
      </c>
      <c r="D27" s="21" t="s">
        <v>146</v>
      </c>
      <c r="E27" s="44">
        <f>3698.33+267291.9+242317.49</f>
        <v>513307.72000000003</v>
      </c>
      <c r="F27" s="10" t="s">
        <v>133</v>
      </c>
      <c r="G27" s="45">
        <v>3698.33</v>
      </c>
      <c r="H27" s="44">
        <f t="shared" si="1"/>
        <v>509609.39</v>
      </c>
      <c r="I27" s="11"/>
    </row>
    <row r="28" spans="1:9" customFormat="1" ht="17.25" customHeight="1" x14ac:dyDescent="0.25">
      <c r="A28" s="21" t="s">
        <v>63</v>
      </c>
      <c r="B28" s="35" t="s">
        <v>162</v>
      </c>
      <c r="C28" s="36" t="s">
        <v>64</v>
      </c>
      <c r="D28" s="21" t="s">
        <v>165</v>
      </c>
      <c r="E28" s="44">
        <v>84003.56</v>
      </c>
      <c r="F28" s="10" t="s">
        <v>105</v>
      </c>
      <c r="G28" s="45">
        <v>0</v>
      </c>
      <c r="H28" s="44">
        <f t="shared" si="1"/>
        <v>84003.56</v>
      </c>
      <c r="I28" s="11"/>
    </row>
    <row r="29" spans="1:9" customFormat="1" ht="18" customHeight="1" x14ac:dyDescent="0.25">
      <c r="A29" s="22" t="s">
        <v>21</v>
      </c>
      <c r="B29" s="23">
        <v>44937</v>
      </c>
      <c r="C29" s="38" t="s">
        <v>22</v>
      </c>
      <c r="D29" s="21" t="s">
        <v>166</v>
      </c>
      <c r="E29" s="37">
        <v>378214</v>
      </c>
      <c r="F29" s="10" t="s">
        <v>105</v>
      </c>
      <c r="G29" s="41">
        <v>0</v>
      </c>
      <c r="H29" s="44">
        <f t="shared" si="1"/>
        <v>378214</v>
      </c>
      <c r="I29" s="11"/>
    </row>
    <row r="30" spans="1:9" customFormat="1" ht="15" x14ac:dyDescent="0.25">
      <c r="A30" s="22" t="s">
        <v>23</v>
      </c>
      <c r="B30" s="23" t="s">
        <v>135</v>
      </c>
      <c r="C30" s="21" t="s">
        <v>40</v>
      </c>
      <c r="D30" s="22" t="s">
        <v>136</v>
      </c>
      <c r="E30" s="9">
        <f>314791.56+313751.91</f>
        <v>628543.47</v>
      </c>
      <c r="F30" s="10" t="s">
        <v>128</v>
      </c>
      <c r="G30" s="39">
        <v>314791.56</v>
      </c>
      <c r="H30" s="37">
        <f>+E30-G30+0.01</f>
        <v>313751.92</v>
      </c>
      <c r="I30" s="11"/>
    </row>
    <row r="31" spans="1:9" customFormat="1" ht="18" customHeight="1" x14ac:dyDescent="0.25">
      <c r="A31" s="22" t="s">
        <v>83</v>
      </c>
      <c r="B31" s="23" t="s">
        <v>94</v>
      </c>
      <c r="C31" s="21" t="s">
        <v>93</v>
      </c>
      <c r="D31" s="22" t="s">
        <v>89</v>
      </c>
      <c r="E31" s="9">
        <v>20177.240000000002</v>
      </c>
      <c r="F31" s="10" t="s">
        <v>128</v>
      </c>
      <c r="G31" s="39">
        <v>20177.240000000002</v>
      </c>
      <c r="H31" s="37">
        <f t="shared" si="1"/>
        <v>0</v>
      </c>
      <c r="I31" s="11"/>
    </row>
    <row r="32" spans="1:9" customFormat="1" ht="15" x14ac:dyDescent="0.25">
      <c r="A32" s="22" t="s">
        <v>46</v>
      </c>
      <c r="B32" s="23">
        <v>44936</v>
      </c>
      <c r="C32" s="38" t="s">
        <v>52</v>
      </c>
      <c r="D32" s="23" t="s">
        <v>90</v>
      </c>
      <c r="E32" s="37">
        <v>71354.75</v>
      </c>
      <c r="F32" s="10" t="s">
        <v>105</v>
      </c>
      <c r="G32" s="41">
        <v>0</v>
      </c>
      <c r="H32" s="37">
        <f t="shared" si="1"/>
        <v>71354.75</v>
      </c>
      <c r="I32" s="11"/>
    </row>
    <row r="33" spans="1:9" customFormat="1" ht="15" x14ac:dyDescent="0.25">
      <c r="A33" s="22" t="s">
        <v>24</v>
      </c>
      <c r="B33" s="23">
        <v>44937</v>
      </c>
      <c r="C33" s="38" t="s">
        <v>55</v>
      </c>
      <c r="D33" s="22" t="s">
        <v>150</v>
      </c>
      <c r="E33" s="37">
        <v>155266.07</v>
      </c>
      <c r="F33" s="10" t="s">
        <v>105</v>
      </c>
      <c r="G33" s="41">
        <v>0</v>
      </c>
      <c r="H33" s="37">
        <f t="shared" si="1"/>
        <v>155266.07</v>
      </c>
      <c r="I33" s="11"/>
    </row>
    <row r="34" spans="1:9" customFormat="1" ht="20.25" customHeight="1" x14ac:dyDescent="0.25">
      <c r="A34" s="22" t="s">
        <v>168</v>
      </c>
      <c r="B34" s="23" t="s">
        <v>106</v>
      </c>
      <c r="C34" s="21" t="s">
        <v>169</v>
      </c>
      <c r="D34" s="22" t="s">
        <v>78</v>
      </c>
      <c r="E34" s="9">
        <v>8608</v>
      </c>
      <c r="F34" s="10" t="s">
        <v>105</v>
      </c>
      <c r="G34" s="39">
        <v>0</v>
      </c>
      <c r="H34" s="37">
        <f t="shared" si="1"/>
        <v>8608</v>
      </c>
      <c r="I34" s="11"/>
    </row>
    <row r="35" spans="1:9" customFormat="1" ht="15" x14ac:dyDescent="0.25">
      <c r="A35" s="22" t="s">
        <v>53</v>
      </c>
      <c r="B35" s="23" t="s">
        <v>167</v>
      </c>
      <c r="C35" s="21" t="s">
        <v>54</v>
      </c>
      <c r="D35" s="22" t="s">
        <v>61</v>
      </c>
      <c r="E35" s="9">
        <v>364745.76</v>
      </c>
      <c r="F35" s="10" t="s">
        <v>105</v>
      </c>
      <c r="G35" s="39">
        <v>0</v>
      </c>
      <c r="H35" s="37">
        <f t="shared" si="1"/>
        <v>364745.76</v>
      </c>
      <c r="I35" s="11"/>
    </row>
    <row r="36" spans="1:9" customFormat="1" ht="15" x14ac:dyDescent="0.25">
      <c r="A36" s="22" t="s">
        <v>25</v>
      </c>
      <c r="B36" s="23">
        <v>44968</v>
      </c>
      <c r="C36" s="22" t="s">
        <v>26</v>
      </c>
      <c r="D36" s="22" t="s">
        <v>147</v>
      </c>
      <c r="E36" s="9">
        <f>327636.98+36752.05+36783.13</f>
        <v>401172.16</v>
      </c>
      <c r="F36" s="10" t="s">
        <v>148</v>
      </c>
      <c r="G36" s="39">
        <v>36783.129999999997</v>
      </c>
      <c r="H36" s="37">
        <f t="shared" si="1"/>
        <v>364389.02999999997</v>
      </c>
      <c r="I36" s="11"/>
    </row>
    <row r="37" spans="1:9" customFormat="1" ht="15" x14ac:dyDescent="0.25">
      <c r="A37" s="22" t="s">
        <v>37</v>
      </c>
      <c r="B37" s="23" t="s">
        <v>72</v>
      </c>
      <c r="C37" s="22" t="s">
        <v>38</v>
      </c>
      <c r="D37" s="22" t="s">
        <v>141</v>
      </c>
      <c r="E37" s="9">
        <v>570000</v>
      </c>
      <c r="F37" s="10" t="s">
        <v>123</v>
      </c>
      <c r="G37" s="39">
        <v>190000</v>
      </c>
      <c r="H37" s="37">
        <f t="shared" si="1"/>
        <v>380000</v>
      </c>
      <c r="I37" s="11"/>
    </row>
    <row r="38" spans="1:9" customFormat="1" ht="15" x14ac:dyDescent="0.25">
      <c r="A38" s="22" t="s">
        <v>170</v>
      </c>
      <c r="B38" s="23" t="s">
        <v>123</v>
      </c>
      <c r="C38" s="22" t="s">
        <v>171</v>
      </c>
      <c r="D38" s="22" t="s">
        <v>172</v>
      </c>
      <c r="E38" s="9">
        <v>159410</v>
      </c>
      <c r="F38" s="10" t="s">
        <v>105</v>
      </c>
      <c r="G38" s="39">
        <v>0</v>
      </c>
      <c r="H38" s="37">
        <f t="shared" si="1"/>
        <v>159410</v>
      </c>
      <c r="I38" s="11"/>
    </row>
    <row r="39" spans="1:9" customFormat="1" ht="15" x14ac:dyDescent="0.25">
      <c r="A39" s="22" t="s">
        <v>27</v>
      </c>
      <c r="B39" s="23">
        <v>44937</v>
      </c>
      <c r="C39" s="22" t="s">
        <v>57</v>
      </c>
      <c r="D39" s="22" t="s">
        <v>151</v>
      </c>
      <c r="E39" s="37">
        <v>224852.51</v>
      </c>
      <c r="F39" s="10" t="s">
        <v>105</v>
      </c>
      <c r="G39" s="41">
        <v>0</v>
      </c>
      <c r="H39" s="37">
        <f t="shared" si="1"/>
        <v>224852.51</v>
      </c>
      <c r="I39" s="11"/>
    </row>
    <row r="40" spans="1:9" customFormat="1" ht="15" x14ac:dyDescent="0.25">
      <c r="A40" s="22" t="s">
        <v>84</v>
      </c>
      <c r="B40" s="23">
        <v>44995</v>
      </c>
      <c r="C40" s="22" t="s">
        <v>97</v>
      </c>
      <c r="D40" s="22" t="s">
        <v>91</v>
      </c>
      <c r="E40" s="37">
        <v>30160.28</v>
      </c>
      <c r="F40" s="10" t="s">
        <v>105</v>
      </c>
      <c r="G40" s="41">
        <v>30160.28</v>
      </c>
      <c r="H40" s="37">
        <f t="shared" si="1"/>
        <v>0</v>
      </c>
      <c r="I40" s="11"/>
    </row>
    <row r="41" spans="1:9" customFormat="1" ht="15" x14ac:dyDescent="0.25">
      <c r="A41" s="22" t="s">
        <v>173</v>
      </c>
      <c r="B41" s="23" t="s">
        <v>154</v>
      </c>
      <c r="C41" s="22" t="s">
        <v>174</v>
      </c>
      <c r="D41" s="22" t="s">
        <v>175</v>
      </c>
      <c r="E41" s="37">
        <v>950691.47</v>
      </c>
      <c r="F41" s="10" t="s">
        <v>105</v>
      </c>
      <c r="G41" s="41">
        <v>0</v>
      </c>
      <c r="H41" s="37">
        <f t="shared" si="1"/>
        <v>950691.47</v>
      </c>
      <c r="I41" s="11"/>
    </row>
    <row r="42" spans="1:9" customFormat="1" ht="15" x14ac:dyDescent="0.25">
      <c r="A42" s="22" t="s">
        <v>176</v>
      </c>
      <c r="B42" s="23" t="s">
        <v>178</v>
      </c>
      <c r="C42" s="22" t="s">
        <v>177</v>
      </c>
      <c r="D42" s="22" t="s">
        <v>179</v>
      </c>
      <c r="E42" s="37">
        <f>20204.4+20089.14</f>
        <v>40293.54</v>
      </c>
      <c r="F42" s="10" t="s">
        <v>105</v>
      </c>
      <c r="G42" s="41">
        <v>0</v>
      </c>
      <c r="H42" s="37">
        <f t="shared" si="1"/>
        <v>40293.54</v>
      </c>
      <c r="I42" s="11"/>
    </row>
    <row r="43" spans="1:9" customFormat="1" ht="15" x14ac:dyDescent="0.25">
      <c r="A43" s="22" t="s">
        <v>62</v>
      </c>
      <c r="B43" s="23" t="s">
        <v>94</v>
      </c>
      <c r="C43" s="22" t="s">
        <v>65</v>
      </c>
      <c r="D43" s="22" t="s">
        <v>124</v>
      </c>
      <c r="E43" s="37">
        <v>3533351.8</v>
      </c>
      <c r="F43" s="10" t="s">
        <v>106</v>
      </c>
      <c r="G43" s="41">
        <v>517336.6</v>
      </c>
      <c r="H43" s="37">
        <f t="shared" ref="H43:H61" si="2">+E43-G43</f>
        <v>3016015.1999999997</v>
      </c>
      <c r="I43" s="11"/>
    </row>
    <row r="44" spans="1:9" customFormat="1" ht="15" x14ac:dyDescent="0.25">
      <c r="A44" s="22" t="s">
        <v>68</v>
      </c>
      <c r="B44" s="23">
        <v>45147</v>
      </c>
      <c r="C44" s="22" t="s">
        <v>130</v>
      </c>
      <c r="D44" s="22" t="s">
        <v>131</v>
      </c>
      <c r="E44" s="37">
        <v>37660</v>
      </c>
      <c r="F44" s="10" t="s">
        <v>105</v>
      </c>
      <c r="G44" s="41">
        <v>37660</v>
      </c>
      <c r="H44" s="37">
        <f t="shared" si="2"/>
        <v>0</v>
      </c>
      <c r="I44" s="11"/>
    </row>
    <row r="45" spans="1:9" customFormat="1" ht="15" x14ac:dyDescent="0.25">
      <c r="A45" s="22" t="s">
        <v>58</v>
      </c>
      <c r="B45" s="23" t="s">
        <v>162</v>
      </c>
      <c r="C45" s="22" t="s">
        <v>180</v>
      </c>
      <c r="D45" s="22" t="s">
        <v>181</v>
      </c>
      <c r="E45" s="37">
        <v>31512.33</v>
      </c>
      <c r="F45" s="10" t="s">
        <v>105</v>
      </c>
      <c r="G45" s="41">
        <v>0</v>
      </c>
      <c r="H45" s="37">
        <f t="shared" si="2"/>
        <v>31512.33</v>
      </c>
      <c r="I45" s="11"/>
    </row>
    <row r="46" spans="1:9" customFormat="1" ht="15" x14ac:dyDescent="0.25">
      <c r="A46" s="22" t="s">
        <v>142</v>
      </c>
      <c r="B46" s="23" t="s">
        <v>106</v>
      </c>
      <c r="C46" s="22" t="s">
        <v>143</v>
      </c>
      <c r="D46" s="22" t="s">
        <v>144</v>
      </c>
      <c r="E46" s="37">
        <v>1666554.07</v>
      </c>
      <c r="F46" s="10" t="s">
        <v>105</v>
      </c>
      <c r="G46" s="41">
        <v>205197.43</v>
      </c>
      <c r="H46" s="37">
        <f t="shared" si="2"/>
        <v>1461356.6400000001</v>
      </c>
      <c r="I46" s="11"/>
    </row>
    <row r="47" spans="1:9" customFormat="1" ht="15" x14ac:dyDescent="0.25">
      <c r="A47" s="22" t="s">
        <v>114</v>
      </c>
      <c r="B47" s="23">
        <v>44996</v>
      </c>
      <c r="C47" s="22" t="s">
        <v>115</v>
      </c>
      <c r="D47" s="22" t="s">
        <v>116</v>
      </c>
      <c r="E47" s="37">
        <v>454159.43</v>
      </c>
      <c r="F47" s="10" t="s">
        <v>117</v>
      </c>
      <c r="G47" s="41">
        <v>454159.43</v>
      </c>
      <c r="H47" s="37">
        <f t="shared" si="2"/>
        <v>0</v>
      </c>
      <c r="I47" s="11"/>
    </row>
    <row r="48" spans="1:9" customFormat="1" ht="15" x14ac:dyDescent="0.25">
      <c r="A48" s="22" t="s">
        <v>75</v>
      </c>
      <c r="B48" s="23">
        <v>44967</v>
      </c>
      <c r="C48" s="22" t="s">
        <v>76</v>
      </c>
      <c r="D48" s="22" t="s">
        <v>129</v>
      </c>
      <c r="E48" s="37">
        <v>3981.2</v>
      </c>
      <c r="F48" s="10">
        <v>44937</v>
      </c>
      <c r="G48" s="41">
        <v>3981.2</v>
      </c>
      <c r="H48" s="37">
        <f t="shared" si="2"/>
        <v>0</v>
      </c>
      <c r="I48" s="11"/>
    </row>
    <row r="49" spans="1:9" customFormat="1" ht="15" x14ac:dyDescent="0.25">
      <c r="A49" s="22" t="s">
        <v>35</v>
      </c>
      <c r="B49" s="23">
        <v>44937</v>
      </c>
      <c r="C49" s="22" t="s">
        <v>36</v>
      </c>
      <c r="D49" s="22" t="s">
        <v>56</v>
      </c>
      <c r="E49" s="37">
        <v>240</v>
      </c>
      <c r="F49" s="10" t="s">
        <v>105</v>
      </c>
      <c r="G49" s="41">
        <v>0</v>
      </c>
      <c r="H49" s="37">
        <f t="shared" si="2"/>
        <v>240</v>
      </c>
      <c r="I49" s="11"/>
    </row>
    <row r="50" spans="1:9" customFormat="1" ht="15" x14ac:dyDescent="0.25">
      <c r="A50" s="22" t="s">
        <v>121</v>
      </c>
      <c r="B50" s="23" t="s">
        <v>71</v>
      </c>
      <c r="C50" s="22" t="s">
        <v>70</v>
      </c>
      <c r="D50" s="22" t="s">
        <v>122</v>
      </c>
      <c r="E50" s="37">
        <v>21025</v>
      </c>
      <c r="F50" s="10" t="s">
        <v>123</v>
      </c>
      <c r="G50" s="41">
        <v>21025</v>
      </c>
      <c r="H50" s="37">
        <f t="shared" si="2"/>
        <v>0</v>
      </c>
      <c r="I50" s="11"/>
    </row>
    <row r="51" spans="1:9" customFormat="1" ht="15" x14ac:dyDescent="0.25">
      <c r="A51" s="22" t="s">
        <v>182</v>
      </c>
      <c r="B51" s="23" t="s">
        <v>183</v>
      </c>
      <c r="C51" s="46" t="s">
        <v>184</v>
      </c>
      <c r="D51" s="22" t="s">
        <v>185</v>
      </c>
      <c r="E51" s="9">
        <v>13300</v>
      </c>
      <c r="F51" s="10" t="s">
        <v>105</v>
      </c>
      <c r="G51" s="9">
        <v>0</v>
      </c>
      <c r="H51" s="9">
        <f t="shared" si="2"/>
        <v>13300</v>
      </c>
      <c r="I51" s="16"/>
    </row>
    <row r="52" spans="1:9" customFormat="1" ht="15" x14ac:dyDescent="0.25">
      <c r="A52" s="22" t="s">
        <v>43</v>
      </c>
      <c r="B52" s="23" t="s">
        <v>77</v>
      </c>
      <c r="C52" s="46" t="s">
        <v>44</v>
      </c>
      <c r="D52" s="22" t="s">
        <v>140</v>
      </c>
      <c r="E52" s="9">
        <v>9158.67</v>
      </c>
      <c r="F52" s="10" t="s">
        <v>108</v>
      </c>
      <c r="G52" s="9">
        <v>9158.67</v>
      </c>
      <c r="H52" s="37">
        <f t="shared" si="2"/>
        <v>0</v>
      </c>
      <c r="I52" s="16"/>
    </row>
    <row r="53" spans="1:9" customFormat="1" ht="15" x14ac:dyDescent="0.25">
      <c r="A53" s="22" t="s">
        <v>186</v>
      </c>
      <c r="B53" s="23" t="s">
        <v>158</v>
      </c>
      <c r="C53" s="46" t="s">
        <v>187</v>
      </c>
      <c r="D53" s="22" t="s">
        <v>188</v>
      </c>
      <c r="E53" s="9">
        <f>771912.32+346361.82</f>
        <v>1118274.1399999999</v>
      </c>
      <c r="F53" s="10" t="s">
        <v>105</v>
      </c>
      <c r="G53" s="9">
        <v>0</v>
      </c>
      <c r="H53" s="9">
        <f t="shared" si="2"/>
        <v>1118274.1399999999</v>
      </c>
      <c r="I53" s="16"/>
    </row>
    <row r="54" spans="1:9" customFormat="1" ht="15" x14ac:dyDescent="0.25">
      <c r="A54" s="22" t="s">
        <v>50</v>
      </c>
      <c r="B54" s="23" t="s">
        <v>73</v>
      </c>
      <c r="C54" s="46" t="s">
        <v>51</v>
      </c>
      <c r="D54" s="22" t="s">
        <v>127</v>
      </c>
      <c r="E54" s="9">
        <v>48420</v>
      </c>
      <c r="F54" s="10" t="s">
        <v>128</v>
      </c>
      <c r="G54" s="9">
        <v>5380</v>
      </c>
      <c r="H54" s="9">
        <f t="shared" si="2"/>
        <v>43040</v>
      </c>
      <c r="I54" s="16"/>
    </row>
    <row r="55" spans="1:9" customFormat="1" ht="15" x14ac:dyDescent="0.25">
      <c r="A55" s="22" t="s">
        <v>48</v>
      </c>
      <c r="B55" s="23">
        <v>44937</v>
      </c>
      <c r="C55" s="46" t="s">
        <v>49</v>
      </c>
      <c r="D55" s="22" t="s">
        <v>152</v>
      </c>
      <c r="E55" s="9">
        <v>935113.88</v>
      </c>
      <c r="F55" s="10" t="s">
        <v>105</v>
      </c>
      <c r="G55" s="9">
        <v>0</v>
      </c>
      <c r="H55" s="9">
        <f t="shared" si="2"/>
        <v>935113.88</v>
      </c>
      <c r="I55" s="16"/>
    </row>
    <row r="56" spans="1:9" customFormat="1" ht="15" x14ac:dyDescent="0.25">
      <c r="A56" s="22" t="s">
        <v>28</v>
      </c>
      <c r="B56" s="23">
        <v>44937</v>
      </c>
      <c r="C56" s="22" t="s">
        <v>29</v>
      </c>
      <c r="D56" s="22" t="s">
        <v>86</v>
      </c>
      <c r="E56" s="37">
        <v>364602.6</v>
      </c>
      <c r="F56" s="10" t="s">
        <v>105</v>
      </c>
      <c r="G56" s="41">
        <v>0</v>
      </c>
      <c r="H56" s="37">
        <f t="shared" si="2"/>
        <v>364602.6</v>
      </c>
      <c r="I56" s="16"/>
    </row>
    <row r="57" spans="1:9" s="12" customFormat="1" ht="15" x14ac:dyDescent="0.25">
      <c r="A57" s="22" t="s">
        <v>85</v>
      </c>
      <c r="B57" s="23" t="s">
        <v>98</v>
      </c>
      <c r="C57" s="22" t="s">
        <v>99</v>
      </c>
      <c r="D57" s="22" t="s">
        <v>92</v>
      </c>
      <c r="E57" s="37">
        <v>100320</v>
      </c>
      <c r="F57" s="10" t="s">
        <v>108</v>
      </c>
      <c r="G57" s="41">
        <v>100320</v>
      </c>
      <c r="H57" s="37">
        <f t="shared" si="2"/>
        <v>0</v>
      </c>
      <c r="I57" s="16"/>
    </row>
    <row r="58" spans="1:9" s="12" customFormat="1" ht="15" x14ac:dyDescent="0.25">
      <c r="A58" s="22" t="s">
        <v>47</v>
      </c>
      <c r="B58" s="23" t="s">
        <v>189</v>
      </c>
      <c r="C58" s="22" t="s">
        <v>74</v>
      </c>
      <c r="D58" s="22" t="s">
        <v>190</v>
      </c>
      <c r="E58" s="37">
        <f>2231.75+11300</f>
        <v>13531.75</v>
      </c>
      <c r="F58" s="10" t="s">
        <v>105</v>
      </c>
      <c r="G58" s="41">
        <v>0</v>
      </c>
      <c r="H58" s="37">
        <f t="shared" si="2"/>
        <v>13531.75</v>
      </c>
      <c r="I58" s="16"/>
    </row>
    <row r="59" spans="1:9" s="12" customFormat="1" ht="15" x14ac:dyDescent="0.25">
      <c r="A59" s="22" t="s">
        <v>67</v>
      </c>
      <c r="B59" s="23" t="s">
        <v>158</v>
      </c>
      <c r="C59" s="22" t="s">
        <v>70</v>
      </c>
      <c r="D59" s="22" t="s">
        <v>191</v>
      </c>
      <c r="E59" s="37">
        <v>23853.58</v>
      </c>
      <c r="F59" s="10" t="s">
        <v>105</v>
      </c>
      <c r="G59" s="41">
        <v>0</v>
      </c>
      <c r="H59" s="37">
        <f t="shared" si="2"/>
        <v>23853.58</v>
      </c>
      <c r="I59" s="16"/>
    </row>
    <row r="60" spans="1:9" s="12" customFormat="1" ht="15" x14ac:dyDescent="0.25">
      <c r="A60" s="22" t="s">
        <v>30</v>
      </c>
      <c r="B60" s="23" t="s">
        <v>79</v>
      </c>
      <c r="C60" s="21" t="s">
        <v>19</v>
      </c>
      <c r="D60" s="22" t="s">
        <v>137</v>
      </c>
      <c r="E60" s="37">
        <v>243930.63</v>
      </c>
      <c r="F60" s="10" t="s">
        <v>106</v>
      </c>
      <c r="G60" s="41">
        <f>52684.57+4128.29+27680.94+2563.63</f>
        <v>87057.430000000008</v>
      </c>
      <c r="H60" s="37">
        <f t="shared" si="2"/>
        <v>156873.20000000001</v>
      </c>
      <c r="I60" s="16"/>
    </row>
    <row r="61" spans="1:9" customFormat="1" ht="15" x14ac:dyDescent="0.25">
      <c r="A61" s="22" t="s">
        <v>31</v>
      </c>
      <c r="B61" s="22" t="s">
        <v>125</v>
      </c>
      <c r="C61" s="21" t="s">
        <v>32</v>
      </c>
      <c r="D61" s="22" t="s">
        <v>126</v>
      </c>
      <c r="E61" s="9">
        <f>86888.16+86888.16</f>
        <v>173776.32</v>
      </c>
      <c r="F61" s="10" t="s">
        <v>108</v>
      </c>
      <c r="G61" s="39">
        <v>86888.16</v>
      </c>
      <c r="H61" s="9">
        <f t="shared" si="2"/>
        <v>86888.16</v>
      </c>
      <c r="I61" s="11"/>
    </row>
    <row r="62" spans="1:9" customFormat="1" ht="15" x14ac:dyDescent="0.25">
      <c r="A62" s="22"/>
      <c r="B62" s="23"/>
      <c r="C62" s="21"/>
      <c r="D62" s="22"/>
      <c r="E62" s="9"/>
      <c r="F62" s="10"/>
      <c r="G62" s="34"/>
      <c r="H62" s="33"/>
    </row>
    <row r="63" spans="1:9" ht="22.9" customHeight="1" x14ac:dyDescent="0.25">
      <c r="A63" s="24" t="s">
        <v>33</v>
      </c>
      <c r="B63" s="24"/>
      <c r="C63" s="24"/>
      <c r="D63" s="24"/>
      <c r="E63" s="13">
        <f>SUM(E10:E62)</f>
        <v>18038764.469999995</v>
      </c>
      <c r="F63" s="13"/>
      <c r="G63" s="13">
        <f>SUM(G10:G62)</f>
        <v>4424791.57</v>
      </c>
      <c r="H63" s="13">
        <f>SUM(H10:H62)</f>
        <v>13613972.91</v>
      </c>
      <c r="I63" s="15"/>
    </row>
    <row r="64" spans="1:9" x14ac:dyDescent="0.2">
      <c r="G64" s="4"/>
    </row>
    <row r="65" spans="3:9" x14ac:dyDescent="0.2">
      <c r="D65" s="25"/>
      <c r="G65" s="14"/>
      <c r="I65" s="15"/>
    </row>
    <row r="66" spans="3:9" x14ac:dyDescent="0.2">
      <c r="G66" s="14"/>
    </row>
    <row r="68" spans="3:9" x14ac:dyDescent="0.2">
      <c r="C68" s="26"/>
    </row>
    <row r="69" spans="3:9" x14ac:dyDescent="0.2">
      <c r="C69" s="25"/>
    </row>
  </sheetData>
  <autoFilter ref="A9:H61" xr:uid="{00000000-0009-0000-0000-000000000000}">
    <sortState xmlns:xlrd2="http://schemas.microsoft.com/office/spreadsheetml/2017/richdata2" ref="A10:H61">
      <sortCondition ref="A9:A61"/>
    </sortState>
  </autoFilter>
  <sortState xmlns:xlrd2="http://schemas.microsoft.com/office/spreadsheetml/2017/richdata2" ref="A11:H62">
    <sortCondition ref="A10:A62"/>
  </sortState>
  <mergeCells count="3">
    <mergeCell ref="A5:H5"/>
    <mergeCell ref="A6:H6"/>
    <mergeCell ref="A7:H7"/>
  </mergeCells>
  <conditionalFormatting sqref="C61:C62">
    <cfRule type="duplicateValues" dxfId="0" priority="2"/>
  </conditionalFormatting>
  <pageMargins left="0.7" right="0.7" top="0.75" bottom="0.75" header="0.3" footer="0.3"/>
  <pageSetup scale="47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bf3335f-e4f0-4829-9abc-95a146d64f3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</vt:lpstr>
      <vt:lpstr>NOVIEMBRE!Títulos_a_imprimir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Edita Peña</cp:lastModifiedBy>
  <cp:lastPrinted>2023-12-13T17:03:51Z</cp:lastPrinted>
  <dcterms:created xsi:type="dcterms:W3CDTF">2023-02-06T15:07:28Z</dcterms:created>
  <dcterms:modified xsi:type="dcterms:W3CDTF">2023-12-13T17:28:48Z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