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2\OCTUBRE 2022\"/>
    </mc:Choice>
  </mc:AlternateContent>
  <xr:revisionPtr revIDLastSave="0" documentId="8_{07C07BFC-305C-41C8-8423-7A46FA3FCCCF}" xr6:coauthVersionLast="47" xr6:coauthVersionMax="47" xr10:uidLastSave="{00000000-0000-0000-0000-000000000000}"/>
  <bookViews>
    <workbookView xWindow="0" yWindow="0" windowWidth="19200" windowHeight="7248" xr2:uid="{00000000-000D-0000-FFFF-FFFF00000000}"/>
  </bookViews>
  <sheets>
    <sheet name="OCTUBRE" sheetId="16" r:id="rId1"/>
  </sheets>
  <definedNames>
    <definedName name="_xlnm._FilterDatabase" localSheetId="0" hidden="1">OCTUBRE!$A$6:$H$54</definedName>
    <definedName name="_xlnm.Print_Titles" localSheetId="0">OCTUBRE!$1:$6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6" l="1"/>
  <c r="H41" i="16" s="1"/>
  <c r="H28" i="16"/>
  <c r="H16" i="16"/>
  <c r="H15" i="16"/>
  <c r="H39" i="16"/>
  <c r="H42" i="16"/>
  <c r="H9" i="16"/>
  <c r="E51" i="16"/>
  <c r="H51" i="16" s="1"/>
  <c r="H36" i="16"/>
  <c r="H22" i="16"/>
  <c r="G29" i="16"/>
  <c r="H49" i="16"/>
  <c r="H23" i="16"/>
  <c r="G37" i="16"/>
  <c r="G7" i="16"/>
  <c r="E44" i="16"/>
  <c r="E14" i="16"/>
  <c r="E21" i="16"/>
  <c r="H21" i="16" s="1"/>
  <c r="H20" i="16"/>
  <c r="H46" i="16"/>
  <c r="H40" i="16"/>
  <c r="E18" i="16"/>
  <c r="G18" i="16"/>
  <c r="E25" i="16"/>
  <c r="G45" i="16"/>
  <c r="E8" i="16"/>
  <c r="G19" i="16"/>
  <c r="E19" i="16"/>
  <c r="G56" i="16" l="1"/>
  <c r="H54" i="16"/>
  <c r="H53" i="16"/>
  <c r="H50" i="16"/>
  <c r="H52" i="16"/>
  <c r="H48" i="16"/>
  <c r="H47" i="16"/>
  <c r="H44" i="16"/>
  <c r="H45" i="16"/>
  <c r="E43" i="16"/>
  <c r="H43" i="16" s="1"/>
  <c r="H38" i="16"/>
  <c r="H37" i="16"/>
  <c r="H34" i="16"/>
  <c r="H35" i="16"/>
  <c r="H33" i="16"/>
  <c r="H32" i="16"/>
  <c r="H30" i="16"/>
  <c r="H31" i="16"/>
  <c r="H29" i="16"/>
  <c r="H27" i="16"/>
  <c r="H24" i="16"/>
  <c r="H25" i="16"/>
  <c r="H19" i="16"/>
  <c r="H18" i="16"/>
  <c r="H17" i="16"/>
  <c r="H13" i="16"/>
  <c r="H12" i="16"/>
  <c r="H11" i="16"/>
  <c r="H10" i="16"/>
  <c r="H7" i="16"/>
  <c r="H8" i="16"/>
  <c r="E56" i="16" l="1"/>
  <c r="H14" i="16"/>
  <c r="H26" i="16"/>
  <c r="H56" i="16" l="1"/>
</calcChain>
</file>

<file path=xl/sharedStrings.xml><?xml version="1.0" encoding="utf-8"?>
<sst xmlns="http://schemas.openxmlformats.org/spreadsheetml/2006/main" count="218" uniqueCount="185">
  <si>
    <t>INFORME MENSUAL DE CUENTAS POR PAGAR</t>
  </si>
  <si>
    <t>CORRESPONDIENTE AL 31 DE OCTUBRE 2022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</si>
  <si>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</si>
  <si>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</si>
  <si>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</si>
  <si>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</si>
  <si>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</si>
  <si>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</si>
  <si>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</si>
  <si>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</si>
  <si>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</si>
  <si>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</si>
  <si>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07/09-15/09-22/09/22</t>
  </si>
  <si>
    <t xml:space="preserve">Agua para la institucion. </t>
  </si>
  <si>
    <t>B1500037921/38022/38088</t>
  </si>
  <si>
    <t>21/10/22</t>
  </si>
  <si>
    <t>ALTICE DOMINICANA, SA</t>
  </si>
  <si>
    <t>15/10/22</t>
  </si>
  <si>
    <t>P/Servicios telefónicos (FLOTA) y 809-185-4528.</t>
  </si>
  <si>
    <t>B1500044082/44517</t>
  </si>
  <si>
    <t>20/10/22</t>
  </si>
  <si>
    <t xml:space="preserve">ASOC. DOMINICANA DE EXPORTADORES </t>
  </si>
  <si>
    <t>Aporte a instituciones sin fines de lucro.</t>
  </si>
  <si>
    <t>B1500000104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</si>
  <si>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</si>
  <si>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</si>
  <si>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</si>
  <si>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</si>
  <si>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03/10/22</t>
  </si>
  <si>
    <t>Pago servicio recogida de residuos sólidos.</t>
  </si>
  <si>
    <t>B1500036894</t>
  </si>
  <si>
    <t>27/10/22</t>
  </si>
  <si>
    <t>BANCO DE RESERVAS DE LA REP. DOM.</t>
  </si>
  <si>
    <t>P/flotilla de combustible</t>
  </si>
  <si>
    <t>Flota Octubre 2022</t>
  </si>
  <si>
    <t>18/10/22</t>
  </si>
  <si>
    <t xml:space="preserve">BUG BYE SRL </t>
  </si>
  <si>
    <t>Servicios de fumigacion.</t>
  </si>
  <si>
    <t>CONT/B1500000017</t>
  </si>
  <si>
    <t>CAASD</t>
  </si>
  <si>
    <t>07/10-31/10/22</t>
  </si>
  <si>
    <t>Servicios de Agua</t>
  </si>
  <si>
    <t>B1500104022/060/106799/824</t>
  </si>
  <si>
    <t>26/10/22</t>
  </si>
  <si>
    <t>CANTOX INVESTMENT SRL</t>
  </si>
  <si>
    <t>31/10/22</t>
  </si>
  <si>
    <t xml:space="preserve">Capacitacion a colaboradores de la institucion. </t>
  </si>
  <si>
    <t>B1500000108</t>
  </si>
  <si>
    <t>CASA JARABACOA</t>
  </si>
  <si>
    <t>Utiles de limpieza.</t>
  </si>
  <si>
    <t>B1500001490</t>
  </si>
  <si>
    <t>CENTRO AUTOMOTRIZ REMESA, SRL</t>
  </si>
  <si>
    <t>22/08/22</t>
  </si>
  <si>
    <t>Mantenimiento general vehiculos de la institucion.</t>
  </si>
  <si>
    <t>C-4258/22-b1500001579</t>
  </si>
  <si>
    <t>CENTROXPERT SRL</t>
  </si>
  <si>
    <t>20/09-13/10-25/10/22</t>
  </si>
  <si>
    <t>Adquisicion equipos de computos.</t>
  </si>
  <si>
    <t>B1500001317/1326/1402</t>
  </si>
  <si>
    <t xml:space="preserve">COMPANIA DOMINICANA DE TELEFONOS </t>
  </si>
  <si>
    <t>28/09/2022</t>
  </si>
  <si>
    <t>P/Servicios de internet No. 829-110-6594,0829-118-1864,  CENTRAL TELEF. correspondiente al 2022.</t>
  </si>
  <si>
    <t>B1500175385/178148/178151/181030/33</t>
  </si>
  <si>
    <t>18/10/2022</t>
  </si>
  <si>
    <t>CONSULTORES EN SEGURIDAD TECN. E INFORMATICA</t>
  </si>
  <si>
    <t xml:space="preserve">Licencias seguridad  informaticas. </t>
  </si>
  <si>
    <t>B1500000093</t>
  </si>
  <si>
    <t>DIPUGLIA PC OUTLET SRL</t>
  </si>
  <si>
    <t>28/09/22</t>
  </si>
  <si>
    <t>P/Compra baterias camaras de seguridad.</t>
  </si>
  <si>
    <t>B1500000591/592</t>
  </si>
  <si>
    <t>13/10/22</t>
  </si>
  <si>
    <t>DOMINGO SANTANA MEDINA</t>
  </si>
  <si>
    <t>Legalizacion de documentos.</t>
  </si>
  <si>
    <t>B1500000134</t>
  </si>
  <si>
    <t xml:space="preserve">EDITORA EL CARIBE </t>
  </si>
  <si>
    <t>P/Servicios de Publicidad.</t>
  </si>
  <si>
    <t>CON5366/22-B1500004145</t>
  </si>
  <si>
    <t>ELEVADORES DEL NORTE</t>
  </si>
  <si>
    <t>15/03/22</t>
  </si>
  <si>
    <t>Servicios de mantenimiento ascensores.</t>
  </si>
  <si>
    <t>CONT2886/22</t>
  </si>
  <si>
    <t>EMPRESA DISTRIBUIDORA DE ELECTRICIDAD DEL ESTE S.A</t>
  </si>
  <si>
    <t>23/09/22</t>
  </si>
  <si>
    <t>Servicios de electricidad</t>
  </si>
  <si>
    <t>B1500232421/238345</t>
  </si>
  <si>
    <t>FUNDACION UNIVERSITARIA IBEROAMERICANA (FUNIBER)</t>
  </si>
  <si>
    <t>31/08-02/09/22</t>
  </si>
  <si>
    <t>Pago 75% cuota 10/21 del programa académico.</t>
  </si>
  <si>
    <t>CONT.2790*75%/B1500000365/366</t>
  </si>
  <si>
    <t>GRAFICA WILLIAN, SRL</t>
  </si>
  <si>
    <t>15/11/21</t>
  </si>
  <si>
    <t>Suministro de oficinas</t>
  </si>
  <si>
    <t>B1500000780</t>
  </si>
  <si>
    <t>GTG INSDUSTRIAL</t>
  </si>
  <si>
    <t>07/10/22</t>
  </si>
  <si>
    <t>B1500002819</t>
  </si>
  <si>
    <t>HUMANO SEGUROS S A</t>
  </si>
  <si>
    <t>P/Servicios  Seguros Médico y de vida.</t>
  </si>
  <si>
    <t>B1500024835/25015</t>
  </si>
  <si>
    <t>HV MEDISOLUTION SRL</t>
  </si>
  <si>
    <t>Servicios alimenticios.</t>
  </si>
  <si>
    <t>CONT.BS627/2022/B1500000534</t>
  </si>
  <si>
    <t>HYL, SA</t>
  </si>
  <si>
    <t>29/09/22</t>
  </si>
  <si>
    <t>Compra neumaticos para camioneta.</t>
  </si>
  <si>
    <t>B1500004436</t>
  </si>
  <si>
    <t>22/10/22</t>
  </si>
  <si>
    <t>IDEMERCHANT</t>
  </si>
  <si>
    <t xml:space="preserve">Uniformes p/empleados de la institucion. </t>
  </si>
  <si>
    <t xml:space="preserve"> CONT/10038/B1500000011</t>
  </si>
  <si>
    <t>INGENIERIA Y AIRE ACONDICIONADO</t>
  </si>
  <si>
    <t>24/03/22</t>
  </si>
  <si>
    <t>Compra de materiales electricos.</t>
  </si>
  <si>
    <t>B1500003342/3344/3383</t>
  </si>
  <si>
    <t xml:space="preserve">LA COCINA DE DONA MARY </t>
  </si>
  <si>
    <t>30/07-31/08/22</t>
  </si>
  <si>
    <t>CONT4490/21/B1500000256/263</t>
  </si>
  <si>
    <t>LAVANDERIA ROYAL</t>
  </si>
  <si>
    <t>26/09/22</t>
  </si>
  <si>
    <t>Servicios de lavanderia.</t>
  </si>
  <si>
    <t>B1500000749</t>
  </si>
  <si>
    <t>LIBRERIA Y PAPELERIA HNOS. SOLANO</t>
  </si>
  <si>
    <t>24/10/22</t>
  </si>
  <si>
    <t>Subsidio educativo empleados.</t>
  </si>
  <si>
    <t>B1500002681</t>
  </si>
  <si>
    <t>MARTINEZ TORRES TRAVELING SRL</t>
  </si>
  <si>
    <t>04/004-04/05-20/06/22</t>
  </si>
  <si>
    <t>P/Servicios almuerzos a empleados del CNZFE.</t>
  </si>
  <si>
    <t>CONT.BS-0004321-2021-B1500000485/490/510</t>
  </si>
  <si>
    <t>MP UNIFORMES SRL</t>
  </si>
  <si>
    <t>22/09/22</t>
  </si>
  <si>
    <t>CONT9720/22</t>
  </si>
  <si>
    <t>21/10/12</t>
  </si>
  <si>
    <t xml:space="preserve">MRO MANTENIMEINTO OPERACION </t>
  </si>
  <si>
    <t>Articulos ferreteros.</t>
  </si>
  <si>
    <t>B1500000366</t>
  </si>
  <si>
    <t>OFFITEK</t>
  </si>
  <si>
    <t>Equipos tecnologicos.</t>
  </si>
  <si>
    <t>B1500004611</t>
  </si>
  <si>
    <t>28/10/22</t>
  </si>
  <si>
    <t>OFICINA DE COORDINACION PRESIDENCIAL</t>
  </si>
  <si>
    <t>04/10/22</t>
  </si>
  <si>
    <t>Viaticos y boletos aereos.</t>
  </si>
  <si>
    <t>193-197</t>
  </si>
  <si>
    <t xml:space="preserve">PONTIFICA UNIVERSIDAD CATOLICA MADRE Y MAESTRA </t>
  </si>
  <si>
    <t>19/10/22</t>
  </si>
  <si>
    <t>Pagos cursos tecnicos.</t>
  </si>
  <si>
    <t>B1500004835</t>
  </si>
  <si>
    <t>SEGURO UNIVERSAL</t>
  </si>
  <si>
    <t>16/09/27/10/22</t>
  </si>
  <si>
    <t>Servicios Médico Empleados</t>
  </si>
  <si>
    <t>B1500009119/9184</t>
  </si>
  <si>
    <t>SERVICES TRAVEL SRL</t>
  </si>
  <si>
    <t>30/09-31/10/22</t>
  </si>
  <si>
    <t>Seguro de viajes.</t>
  </si>
  <si>
    <t>B1500003072</t>
  </si>
  <si>
    <t>SKETCHPROM SRL</t>
  </si>
  <si>
    <t>Servicios de alquiler equipos de oficina.</t>
  </si>
  <si>
    <t>CONT/ALQ21/B1500000470/471</t>
  </si>
  <si>
    <t>SUMINISTROS GUIPAK SRL</t>
  </si>
  <si>
    <t>Materiales y suministros.</t>
  </si>
  <si>
    <t>B1500000909</t>
  </si>
  <si>
    <t>TECNOREDES SRL</t>
  </si>
  <si>
    <t>B1500000211</t>
  </si>
  <si>
    <t>UNIVERSIDAD APEC</t>
  </si>
  <si>
    <t>30/09/22</t>
  </si>
  <si>
    <t>Pago maestria.</t>
  </si>
  <si>
    <t>B1500002770</t>
  </si>
  <si>
    <t>UNIVERSIDAD NACIONAL PEDRO H. URENA</t>
  </si>
  <si>
    <t>B1500001264</t>
  </si>
  <si>
    <t xml:space="preserve">VIAMAR </t>
  </si>
  <si>
    <t>CON/4179/22-B1500009171/9297</t>
  </si>
  <si>
    <t>VICTOR GARCIA AIRE ACONDICIONADO</t>
  </si>
  <si>
    <t>Mantenimiento de aires acondicionados.</t>
  </si>
  <si>
    <t>B1500002263/2265</t>
  </si>
  <si>
    <t xml:space="preserve">VISUAL SING GRAFICH </t>
  </si>
  <si>
    <t>P/Tarjas en acrilico p/uso de la institucion.</t>
  </si>
  <si>
    <t>B1500000229</t>
  </si>
  <si>
    <t>VOZZ IT SRL</t>
  </si>
  <si>
    <t>B1500000153</t>
  </si>
  <si>
    <t>WINDTELECOM, SA</t>
  </si>
  <si>
    <t>P/ Servicios de internet para la institución.</t>
  </si>
  <si>
    <t>B1500009941/10094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</si>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</sst>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164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164" fontId="0" fillId="3" borderId="1" xfId="1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/>
    </xf>
    <xf numFmtId="0" fontId="0" fillId="3" borderId="0" xfId="0" applyFill="1"/>
    <xf numFmtId="164" fontId="11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14" fontId="7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164" fontId="7" fillId="3" borderId="1" xfId="1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horizontal="center" wrapText="1"/>
    </xf>
    <xf numFmtId="164" fontId="0" fillId="3" borderId="1" xfId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Comma" xfId="1" builtinId="3"/>
    <cellStyle name="Comma 2" xfId="2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0</xdr:row>
      <xdr:rowOff>0</xdr:rowOff>
    </xdr:from>
    <xdr:to>
      <xdr:col>0</xdr:col>
      <xdr:colOff>2770773</xdr:colOff>
      <xdr:row>4</xdr:row>
      <xdr:rowOff>112796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966C08-D4B3-4ACE-A7DF-261ABFB090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59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CA65D09-70E7-4000-A2FD-E58E85AF5EFE}"/>
            </a:ext>
          </a:extLst>
        </xdr:cNvPr>
        <xdr:cNvSpPr txBox="1">
          <a:spLocks noChangeArrowheads="1"/>
        </xdr:cNvSpPr>
      </xdr:nvSpPr>
      <xdr:spPr bwMode="auto">
        <a:xfrm>
          <a:off x="640152" y="123165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60</xdr:row>
      <xdr:rowOff>20129</xdr:rowOff>
    </xdr:from>
    <xdr:to>
      <xdr:col>6</xdr:col>
      <xdr:colOff>250106</xdr:colOff>
      <xdr:row>66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68CB09AF-4C0C-48B6-83A3-9B8D5FFE138B}"/>
            </a:ext>
          </a:extLst>
        </xdr:cNvPr>
        <xdr:cNvSpPr txBox="1">
          <a:spLocks noChangeArrowheads="1"/>
        </xdr:cNvSpPr>
      </xdr:nvSpPr>
      <xdr:spPr bwMode="auto">
        <a:xfrm>
          <a:off x="9059773" y="12345479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ColWidth="11.5703125" defaultRowHeight="13.9"/>
  <cols>
    <col min="1" max="1" width="53.5703125" style="11" customWidth="1"/>
    <col min="2" max="2" width="24.5703125" style="11" customWidth="1"/>
    <col min="3" max="3" width="48.85546875" style="11" customWidth="1"/>
    <col min="4" max="4" width="43.7109375" style="11" customWidth="1"/>
    <col min="5" max="5" width="19.28515625" style="9" customWidth="1"/>
    <col min="6" max="6" width="16.140625" style="2" customWidth="1"/>
    <col min="7" max="7" width="18.42578125" style="2" customWidth="1"/>
    <col min="8" max="8" width="17" style="9" customWidth="1"/>
    <col min="9" max="16384" width="11.5703125" style="1"/>
  </cols>
  <sheetData>
    <row r="1" spans="1:8">
      <c r="B1" s="13"/>
      <c r="C1" s="13"/>
      <c r="E1" s="8"/>
      <c r="F1" s="3"/>
      <c r="G1" s="3"/>
      <c r="H1" s="8"/>
    </row>
    <row r="2" spans="1:8">
      <c r="C2" s="13"/>
      <c r="D2" s="14"/>
      <c r="H2" s="8"/>
    </row>
    <row r="3" spans="1:8" ht="21">
      <c r="A3" s="43" t="s">
        <v>0</v>
      </c>
      <c r="B3" s="43"/>
      <c r="C3" s="43"/>
      <c r="D3" s="43"/>
      <c r="E3" s="43"/>
      <c r="F3" s="43"/>
      <c r="G3" s="43"/>
      <c r="H3" s="43"/>
    </row>
    <row r="4" spans="1:8" ht="21">
      <c r="A4" s="43" t="s">
        <v>1</v>
      </c>
      <c r="B4" s="43"/>
      <c r="C4" s="43"/>
      <c r="D4" s="43"/>
      <c r="E4" s="43"/>
      <c r="F4" s="43"/>
      <c r="G4" s="43"/>
      <c r="H4" s="43"/>
    </row>
    <row r="5" spans="1:8" ht="21">
      <c r="A5" s="43" t="s">
        <v>2</v>
      </c>
      <c r="B5" s="43"/>
      <c r="C5" s="43"/>
      <c r="D5" s="43"/>
      <c r="E5" s="43"/>
      <c r="F5" s="43"/>
      <c r="G5" s="43"/>
      <c r="H5" s="43"/>
    </row>
    <row r="6" spans="1:8" s="4" customFormat="1" ht="78">
      <c r="A6" s="34" t="s">
        <v>3</v>
      </c>
      <c r="B6" s="35" t="s">
        <v>4</v>
      </c>
      <c r="C6" s="35" t="s">
        <v>5</v>
      </c>
      <c r="D6" s="41" t="s">
        <v>6</v>
      </c>
      <c r="E6" s="5" t="s">
        <v>7</v>
      </c>
      <c r="F6" s="6" t="s">
        <v>8</v>
      </c>
      <c r="G6" s="6" t="s">
        <v>9</v>
      </c>
      <c r="H6" s="7" t="s">
        <v>10</v>
      </c>
    </row>
    <row r="7" spans="1:8" customFormat="1" ht="14.45">
      <c r="A7" s="23" t="s">
        <v>11</v>
      </c>
      <c r="B7" s="36" t="s">
        <v>12</v>
      </c>
      <c r="C7" s="27" t="s">
        <v>13</v>
      </c>
      <c r="D7" s="27" t="s">
        <v>14</v>
      </c>
      <c r="E7" s="19">
        <v>94510.75</v>
      </c>
      <c r="F7" s="26" t="s">
        <v>15</v>
      </c>
      <c r="G7" s="22">
        <f>2284.75+2593.5+1914.25</f>
        <v>6792.5</v>
      </c>
      <c r="H7" s="20">
        <f t="shared" ref="H7:H54" si="0">+E7-G7</f>
        <v>87718.25</v>
      </c>
    </row>
    <row r="8" spans="1:8" customFormat="1" ht="21.6" customHeight="1">
      <c r="A8" s="25" t="s">
        <v>16</v>
      </c>
      <c r="B8" s="37" t="s">
        <v>17</v>
      </c>
      <c r="C8" s="18" t="s">
        <v>18</v>
      </c>
      <c r="D8" s="18" t="s">
        <v>19</v>
      </c>
      <c r="E8" s="19">
        <f>24368.75+103418.24</f>
        <v>127786.99</v>
      </c>
      <c r="F8" s="17" t="s">
        <v>20</v>
      </c>
      <c r="G8" s="22">
        <v>127786.99</v>
      </c>
      <c r="H8" s="20">
        <f t="shared" si="0"/>
        <v>0</v>
      </c>
    </row>
    <row r="9" spans="1:8" customFormat="1" ht="14.45">
      <c r="A9" s="25" t="s">
        <v>21</v>
      </c>
      <c r="B9" s="37" t="s">
        <v>20</v>
      </c>
      <c r="C9" s="18" t="s">
        <v>22</v>
      </c>
      <c r="D9" s="23" t="s">
        <v>23</v>
      </c>
      <c r="E9" s="20">
        <v>236000</v>
      </c>
      <c r="F9" s="20">
        <v>0</v>
      </c>
      <c r="G9" s="22">
        <v>0</v>
      </c>
      <c r="H9" s="20">
        <f t="shared" si="0"/>
        <v>236000</v>
      </c>
    </row>
    <row r="10" spans="1:8" customFormat="1" ht="14.45">
      <c r="A10" s="25" t="s">
        <v>24</v>
      </c>
      <c r="B10" s="37">
        <v>44568</v>
      </c>
      <c r="C10" s="18" t="s">
        <v>25</v>
      </c>
      <c r="D10" s="23" t="s">
        <v>26</v>
      </c>
      <c r="E10" s="20">
        <v>3171025</v>
      </c>
      <c r="F10" s="29">
        <v>44752</v>
      </c>
      <c r="G10" s="24">
        <v>1617525</v>
      </c>
      <c r="H10" s="20">
        <f t="shared" si="0"/>
        <v>1553500</v>
      </c>
    </row>
    <row r="11" spans="1:8" customFormat="1" ht="14.45">
      <c r="A11" s="25" t="s">
        <v>27</v>
      </c>
      <c r="B11" s="18" t="s">
        <v>28</v>
      </c>
      <c r="C11" s="18" t="s">
        <v>29</v>
      </c>
      <c r="D11" s="25" t="s">
        <v>30</v>
      </c>
      <c r="E11" s="19">
        <v>675</v>
      </c>
      <c r="F11" s="19" t="s">
        <v>31</v>
      </c>
      <c r="G11" s="22">
        <v>675</v>
      </c>
      <c r="H11" s="20">
        <f t="shared" si="0"/>
        <v>0</v>
      </c>
    </row>
    <row r="12" spans="1:8" customFormat="1" ht="14.45">
      <c r="A12" s="25" t="s">
        <v>32</v>
      </c>
      <c r="B12" s="37">
        <v>44571</v>
      </c>
      <c r="C12" s="18" t="s">
        <v>33</v>
      </c>
      <c r="D12" s="25" t="s">
        <v>34</v>
      </c>
      <c r="E12" s="19">
        <v>600000</v>
      </c>
      <c r="F12" s="17" t="s">
        <v>35</v>
      </c>
      <c r="G12" s="22">
        <v>600000</v>
      </c>
      <c r="H12" s="20">
        <f t="shared" si="0"/>
        <v>0</v>
      </c>
    </row>
    <row r="13" spans="1:8" customFormat="1" ht="14.45">
      <c r="A13" s="25" t="s">
        <v>36</v>
      </c>
      <c r="B13" s="37">
        <v>44569</v>
      </c>
      <c r="C13" s="18" t="s">
        <v>37</v>
      </c>
      <c r="D13" s="25" t="s">
        <v>38</v>
      </c>
      <c r="E13" s="19">
        <v>66048.639999999999</v>
      </c>
      <c r="F13" s="19">
        <v>0</v>
      </c>
      <c r="G13" s="22">
        <v>0</v>
      </c>
      <c r="H13" s="20">
        <f t="shared" si="0"/>
        <v>66048.639999999999</v>
      </c>
    </row>
    <row r="14" spans="1:8" customFormat="1" ht="14.45">
      <c r="A14" s="25" t="s">
        <v>39</v>
      </c>
      <c r="B14" s="37" t="s">
        <v>40</v>
      </c>
      <c r="C14" s="23" t="s">
        <v>41</v>
      </c>
      <c r="D14" s="25" t="s">
        <v>42</v>
      </c>
      <c r="E14" s="19">
        <f>660+675+660</f>
        <v>1995</v>
      </c>
      <c r="F14" s="17" t="s">
        <v>43</v>
      </c>
      <c r="G14" s="22">
        <v>660</v>
      </c>
      <c r="H14" s="20">
        <f t="shared" si="0"/>
        <v>1335</v>
      </c>
    </row>
    <row r="15" spans="1:8" customFormat="1" ht="14.45">
      <c r="A15" s="25" t="s">
        <v>44</v>
      </c>
      <c r="B15" s="37" t="s">
        <v>45</v>
      </c>
      <c r="C15" s="18" t="s">
        <v>46</v>
      </c>
      <c r="D15" s="25" t="s">
        <v>47</v>
      </c>
      <c r="E15" s="19">
        <v>102762.2</v>
      </c>
      <c r="F15" s="19">
        <v>0</v>
      </c>
      <c r="G15" s="22">
        <v>0</v>
      </c>
      <c r="H15" s="20">
        <f t="shared" si="0"/>
        <v>102762.2</v>
      </c>
    </row>
    <row r="16" spans="1:8" customFormat="1" ht="17.25" customHeight="1">
      <c r="A16" s="25" t="s">
        <v>48</v>
      </c>
      <c r="B16" s="37" t="s">
        <v>20</v>
      </c>
      <c r="C16" s="23" t="s">
        <v>49</v>
      </c>
      <c r="D16" s="25" t="s">
        <v>50</v>
      </c>
      <c r="E16" s="19">
        <v>20199.939999999999</v>
      </c>
      <c r="F16" s="26">
        <v>0</v>
      </c>
      <c r="G16" s="22">
        <v>0</v>
      </c>
      <c r="H16" s="20">
        <f t="shared" si="0"/>
        <v>20199.939999999999</v>
      </c>
    </row>
    <row r="17" spans="1:8" customFormat="1" ht="17.25" customHeight="1">
      <c r="A17" s="25" t="s">
        <v>51</v>
      </c>
      <c r="B17" s="37" t="s">
        <v>52</v>
      </c>
      <c r="C17" s="23" t="s">
        <v>53</v>
      </c>
      <c r="D17" s="25" t="s">
        <v>54</v>
      </c>
      <c r="E17" s="19">
        <v>900.63</v>
      </c>
      <c r="F17" s="26">
        <v>0</v>
      </c>
      <c r="G17" s="22">
        <v>0</v>
      </c>
      <c r="H17" s="20">
        <f t="shared" si="0"/>
        <v>900.63</v>
      </c>
    </row>
    <row r="18" spans="1:8" customFormat="1" ht="17.25" customHeight="1">
      <c r="A18" s="25" t="s">
        <v>55</v>
      </c>
      <c r="B18" s="37" t="s">
        <v>56</v>
      </c>
      <c r="C18" s="23" t="s">
        <v>57</v>
      </c>
      <c r="D18" s="25" t="s">
        <v>58</v>
      </c>
      <c r="E18" s="19">
        <f>546474.48+806705.14+3103117.13</f>
        <v>4456296.75</v>
      </c>
      <c r="F18" s="26">
        <v>44691</v>
      </c>
      <c r="G18" s="22">
        <f>806705.14+546474.48</f>
        <v>1353179.62</v>
      </c>
      <c r="H18" s="20">
        <f t="shared" si="0"/>
        <v>3103117.13</v>
      </c>
    </row>
    <row r="19" spans="1:8" customFormat="1" ht="28.9">
      <c r="A19" s="23" t="s">
        <v>59</v>
      </c>
      <c r="B19" s="36" t="s">
        <v>60</v>
      </c>
      <c r="C19" s="27" t="s">
        <v>61</v>
      </c>
      <c r="D19" s="23" t="s">
        <v>62</v>
      </c>
      <c r="E19" s="31">
        <f>263945.83+254432.52+3368.75</f>
        <v>521747.1</v>
      </c>
      <c r="F19" s="30" t="s">
        <v>63</v>
      </c>
      <c r="G19" s="32">
        <f>260889.38+3056.05</f>
        <v>263945.43</v>
      </c>
      <c r="H19" s="31">
        <f t="shared" si="0"/>
        <v>257801.66999999998</v>
      </c>
    </row>
    <row r="20" spans="1:8" customFormat="1" ht="33.75" customHeight="1">
      <c r="A20" s="25" t="s">
        <v>64</v>
      </c>
      <c r="B20" s="37">
        <v>44661</v>
      </c>
      <c r="C20" s="23" t="s">
        <v>65</v>
      </c>
      <c r="D20" s="25" t="s">
        <v>66</v>
      </c>
      <c r="E20" s="19">
        <v>349045.2</v>
      </c>
      <c r="F20" s="19" t="s">
        <v>43</v>
      </c>
      <c r="G20" s="22">
        <v>349045.2</v>
      </c>
      <c r="H20" s="20">
        <f t="shared" si="0"/>
        <v>0</v>
      </c>
    </row>
    <row r="21" spans="1:8" customFormat="1" ht="22.5" customHeight="1">
      <c r="A21" s="23" t="s">
        <v>67</v>
      </c>
      <c r="B21" s="36" t="s">
        <v>68</v>
      </c>
      <c r="C21" s="27" t="s">
        <v>69</v>
      </c>
      <c r="D21" s="23" t="s">
        <v>70</v>
      </c>
      <c r="E21" s="31">
        <f>92315.26+859975.01</f>
        <v>952290.27</v>
      </c>
      <c r="F21" s="33" t="s">
        <v>71</v>
      </c>
      <c r="G21" s="32">
        <v>952290.27</v>
      </c>
      <c r="H21" s="31">
        <f t="shared" si="0"/>
        <v>0</v>
      </c>
    </row>
    <row r="22" spans="1:8" s="21" customFormat="1" ht="22.5" customHeight="1">
      <c r="A22" s="23" t="s">
        <v>72</v>
      </c>
      <c r="B22" s="36" t="s">
        <v>20</v>
      </c>
      <c r="C22" s="27" t="s">
        <v>73</v>
      </c>
      <c r="D22" s="23" t="s">
        <v>74</v>
      </c>
      <c r="E22" s="31">
        <v>114406.78</v>
      </c>
      <c r="F22" s="33">
        <v>0</v>
      </c>
      <c r="G22" s="32">
        <v>0</v>
      </c>
      <c r="H22" s="31">
        <f t="shared" si="0"/>
        <v>114406.78</v>
      </c>
    </row>
    <row r="23" spans="1:8" customFormat="1" ht="18" customHeight="1">
      <c r="A23" s="25" t="s">
        <v>75</v>
      </c>
      <c r="B23" s="37">
        <v>44873</v>
      </c>
      <c r="C23" s="18" t="s">
        <v>76</v>
      </c>
      <c r="D23" s="23" t="s">
        <v>77</v>
      </c>
      <c r="E23" s="20">
        <v>184211.20000000001</v>
      </c>
      <c r="F23" s="19">
        <v>0</v>
      </c>
      <c r="G23" s="24">
        <v>0</v>
      </c>
      <c r="H23" s="20">
        <f t="shared" si="0"/>
        <v>184211.20000000001</v>
      </c>
    </row>
    <row r="24" spans="1:8" customFormat="1" ht="14.45">
      <c r="A24" s="25" t="s">
        <v>78</v>
      </c>
      <c r="B24" s="37" t="s">
        <v>79</v>
      </c>
      <c r="C24" s="23" t="s">
        <v>80</v>
      </c>
      <c r="D24" s="25" t="s">
        <v>81</v>
      </c>
      <c r="E24" s="19">
        <v>75320</v>
      </c>
      <c r="F24" s="19" t="s">
        <v>17</v>
      </c>
      <c r="G24" s="22">
        <v>10760</v>
      </c>
      <c r="H24" s="20">
        <f t="shared" si="0"/>
        <v>64560</v>
      </c>
    </row>
    <row r="25" spans="1:8" customFormat="1" ht="14.45">
      <c r="A25" s="25" t="s">
        <v>82</v>
      </c>
      <c r="B25" s="37" t="s">
        <v>83</v>
      </c>
      <c r="C25" s="23" t="s">
        <v>84</v>
      </c>
      <c r="D25" s="25" t="s">
        <v>85</v>
      </c>
      <c r="E25" s="19">
        <f>314926.36+309340.34</f>
        <v>624266.69999999995</v>
      </c>
      <c r="F25" s="17" t="s">
        <v>20</v>
      </c>
      <c r="G25" s="22">
        <v>314926.36</v>
      </c>
      <c r="H25" s="20">
        <f t="shared" si="0"/>
        <v>309340.33999999997</v>
      </c>
    </row>
    <row r="26" spans="1:8" customFormat="1" ht="14.45">
      <c r="A26" s="25" t="s">
        <v>86</v>
      </c>
      <c r="B26" s="18" t="s">
        <v>87</v>
      </c>
      <c r="C26" s="18" t="s">
        <v>88</v>
      </c>
      <c r="D26" s="25" t="s">
        <v>89</v>
      </c>
      <c r="E26" s="20">
        <v>337724.49</v>
      </c>
      <c r="F26" s="19">
        <v>0</v>
      </c>
      <c r="G26" s="24">
        <v>0</v>
      </c>
      <c r="H26" s="20">
        <f t="shared" si="0"/>
        <v>337724.49</v>
      </c>
    </row>
    <row r="27" spans="1:8" customFormat="1" ht="14.45">
      <c r="A27" s="25" t="s">
        <v>90</v>
      </c>
      <c r="B27" s="37" t="s">
        <v>91</v>
      </c>
      <c r="C27" s="18" t="s">
        <v>92</v>
      </c>
      <c r="D27" s="18" t="s">
        <v>93</v>
      </c>
      <c r="E27" s="19">
        <v>-9195.75</v>
      </c>
      <c r="F27" s="19">
        <v>0</v>
      </c>
      <c r="G27" s="22"/>
      <c r="H27" s="20">
        <f t="shared" si="0"/>
        <v>-9195.75</v>
      </c>
    </row>
    <row r="28" spans="1:8" customFormat="1" ht="14.45">
      <c r="A28" s="25" t="s">
        <v>94</v>
      </c>
      <c r="B28" s="18" t="s">
        <v>95</v>
      </c>
      <c r="C28" s="18" t="s">
        <v>92</v>
      </c>
      <c r="D28" s="25" t="s">
        <v>96</v>
      </c>
      <c r="E28" s="20">
        <v>45047.45</v>
      </c>
      <c r="F28" s="19">
        <v>0</v>
      </c>
      <c r="G28" s="24">
        <v>0</v>
      </c>
      <c r="H28" s="20">
        <f t="shared" si="0"/>
        <v>45047.45</v>
      </c>
    </row>
    <row r="29" spans="1:8" customFormat="1" ht="14.45">
      <c r="A29" s="25" t="s">
        <v>97</v>
      </c>
      <c r="B29" s="37">
        <v>44571</v>
      </c>
      <c r="C29" s="25" t="s">
        <v>98</v>
      </c>
      <c r="D29" s="25" t="s">
        <v>99</v>
      </c>
      <c r="E29" s="19">
        <v>187572.32</v>
      </c>
      <c r="F29" s="17" t="s">
        <v>43</v>
      </c>
      <c r="G29" s="22">
        <f>147112.82+40459.5</f>
        <v>187572.32</v>
      </c>
      <c r="H29" s="20">
        <f t="shared" si="0"/>
        <v>0</v>
      </c>
    </row>
    <row r="30" spans="1:8" customFormat="1" ht="14.45">
      <c r="A30" s="25" t="s">
        <v>100</v>
      </c>
      <c r="B30" s="37">
        <v>44630</v>
      </c>
      <c r="C30" s="25" t="s">
        <v>101</v>
      </c>
      <c r="D30" s="25" t="s">
        <v>102</v>
      </c>
      <c r="E30" s="19">
        <v>2560091.1800000002</v>
      </c>
      <c r="F30" s="19" t="s">
        <v>45</v>
      </c>
      <c r="G30" s="22">
        <v>431116.13</v>
      </c>
      <c r="H30" s="20">
        <f t="shared" si="0"/>
        <v>2128975.0500000003</v>
      </c>
    </row>
    <row r="31" spans="1:8" customFormat="1" ht="14.45">
      <c r="A31" s="25" t="s">
        <v>103</v>
      </c>
      <c r="B31" s="37" t="s">
        <v>104</v>
      </c>
      <c r="C31" s="25" t="s">
        <v>105</v>
      </c>
      <c r="D31" s="25" t="s">
        <v>106</v>
      </c>
      <c r="E31" s="19">
        <v>84655.09</v>
      </c>
      <c r="F31" s="17" t="s">
        <v>107</v>
      </c>
      <c r="G31" s="22">
        <v>84655.09</v>
      </c>
      <c r="H31" s="20">
        <f t="shared" si="0"/>
        <v>0</v>
      </c>
    </row>
    <row r="32" spans="1:8" customFormat="1" ht="14.45">
      <c r="A32" s="25" t="s">
        <v>108</v>
      </c>
      <c r="B32" s="37">
        <v>44751</v>
      </c>
      <c r="C32" s="25" t="s">
        <v>109</v>
      </c>
      <c r="D32" s="25" t="s">
        <v>110</v>
      </c>
      <c r="E32" s="19">
        <v>925553.69</v>
      </c>
      <c r="F32" s="19">
        <v>0</v>
      </c>
      <c r="G32" s="22">
        <v>0</v>
      </c>
      <c r="H32" s="20">
        <f t="shared" si="0"/>
        <v>925553.69</v>
      </c>
    </row>
    <row r="33" spans="1:9" customFormat="1" ht="14.45">
      <c r="A33" s="28" t="s">
        <v>111</v>
      </c>
      <c r="B33" s="37" t="s">
        <v>112</v>
      </c>
      <c r="C33" s="28" t="s">
        <v>113</v>
      </c>
      <c r="D33" s="28" t="s">
        <v>114</v>
      </c>
      <c r="E33" s="20">
        <v>6308.12</v>
      </c>
      <c r="F33" s="19">
        <v>0</v>
      </c>
      <c r="G33" s="24"/>
      <c r="H33" s="20">
        <f t="shared" si="0"/>
        <v>6308.12</v>
      </c>
    </row>
    <row r="34" spans="1:9" customFormat="1" ht="14.45">
      <c r="A34" s="25" t="s">
        <v>115</v>
      </c>
      <c r="B34" s="25" t="s">
        <v>116</v>
      </c>
      <c r="C34" s="25" t="s">
        <v>101</v>
      </c>
      <c r="D34" s="25" t="s">
        <v>117</v>
      </c>
      <c r="E34" s="20">
        <v>135797.87</v>
      </c>
      <c r="F34" s="19">
        <v>0</v>
      </c>
      <c r="G34" s="24">
        <v>0</v>
      </c>
      <c r="H34" s="20">
        <f t="shared" si="0"/>
        <v>135797.87</v>
      </c>
    </row>
    <row r="35" spans="1:9" customFormat="1" ht="14.45">
      <c r="A35" s="28" t="s">
        <v>118</v>
      </c>
      <c r="B35" s="37" t="s">
        <v>119</v>
      </c>
      <c r="C35" s="28" t="s">
        <v>120</v>
      </c>
      <c r="D35" s="28" t="s">
        <v>121</v>
      </c>
      <c r="E35" s="20">
        <v>11244.2</v>
      </c>
      <c r="F35" s="19" t="s">
        <v>107</v>
      </c>
      <c r="G35" s="24">
        <v>11244.2</v>
      </c>
      <c r="H35" s="20">
        <f t="shared" si="0"/>
        <v>0</v>
      </c>
    </row>
    <row r="36" spans="1:9" customFormat="1" ht="14.45">
      <c r="A36" s="25" t="s">
        <v>122</v>
      </c>
      <c r="B36" s="25" t="s">
        <v>123</v>
      </c>
      <c r="C36" s="25" t="s">
        <v>124</v>
      </c>
      <c r="D36" s="25" t="s">
        <v>125</v>
      </c>
      <c r="E36" s="20">
        <v>951311.62</v>
      </c>
      <c r="F36" s="19">
        <v>0</v>
      </c>
      <c r="G36" s="24">
        <v>0</v>
      </c>
      <c r="H36" s="20">
        <f t="shared" si="0"/>
        <v>951311.62</v>
      </c>
    </row>
    <row r="37" spans="1:9" customFormat="1" ht="14.45">
      <c r="A37" s="25" t="s">
        <v>126</v>
      </c>
      <c r="B37" s="18" t="s">
        <v>127</v>
      </c>
      <c r="C37" s="18" t="s">
        <v>128</v>
      </c>
      <c r="D37" s="25" t="s">
        <v>129</v>
      </c>
      <c r="E37" s="20">
        <v>1145530.72</v>
      </c>
      <c r="F37" s="29">
        <v>44752</v>
      </c>
      <c r="G37" s="24">
        <f>429074.56+341323.28+375132.88</f>
        <v>1145530.7200000002</v>
      </c>
      <c r="H37" s="20">
        <f t="shared" si="0"/>
        <v>0</v>
      </c>
      <c r="I37" s="21"/>
    </row>
    <row r="38" spans="1:9" customFormat="1" ht="14.45">
      <c r="A38" s="25" t="s">
        <v>130</v>
      </c>
      <c r="B38" s="38" t="s">
        <v>131</v>
      </c>
      <c r="C38" s="25" t="s">
        <v>109</v>
      </c>
      <c r="D38" s="25" t="s">
        <v>132</v>
      </c>
      <c r="E38" s="20">
        <v>565361.6</v>
      </c>
      <c r="F38" s="20" t="s">
        <v>133</v>
      </c>
      <c r="G38" s="24">
        <v>113072.32000000001</v>
      </c>
      <c r="H38" s="20">
        <f t="shared" si="0"/>
        <v>452289.27999999997</v>
      </c>
      <c r="I38" s="21"/>
    </row>
    <row r="39" spans="1:9" customFormat="1" ht="14.45">
      <c r="A39" s="25" t="s">
        <v>134</v>
      </c>
      <c r="B39" s="39" t="s">
        <v>45</v>
      </c>
      <c r="C39" s="18" t="s">
        <v>135</v>
      </c>
      <c r="D39" s="18" t="s">
        <v>136</v>
      </c>
      <c r="E39" s="20">
        <v>235556.37</v>
      </c>
      <c r="F39" s="20">
        <v>0</v>
      </c>
      <c r="G39" s="24">
        <v>0</v>
      </c>
      <c r="H39" s="20">
        <f t="shared" si="0"/>
        <v>235556.37</v>
      </c>
      <c r="I39" s="21"/>
    </row>
    <row r="40" spans="1:9" customFormat="1" ht="14.45">
      <c r="A40" s="25" t="s">
        <v>137</v>
      </c>
      <c r="B40" s="18" t="s">
        <v>95</v>
      </c>
      <c r="C40" s="18" t="s">
        <v>138</v>
      </c>
      <c r="D40" s="25" t="s">
        <v>139</v>
      </c>
      <c r="E40" s="20">
        <v>229895.52</v>
      </c>
      <c r="F40" s="20" t="s">
        <v>140</v>
      </c>
      <c r="G40" s="24">
        <v>229895.52</v>
      </c>
      <c r="H40" s="20">
        <f t="shared" si="0"/>
        <v>0</v>
      </c>
      <c r="I40" s="21"/>
    </row>
    <row r="41" spans="1:9" customFormat="1" ht="14.45">
      <c r="A41" s="25" t="s">
        <v>141</v>
      </c>
      <c r="B41" s="18" t="s">
        <v>142</v>
      </c>
      <c r="C41" s="18" t="s">
        <v>143</v>
      </c>
      <c r="D41" s="25" t="s">
        <v>144</v>
      </c>
      <c r="E41" s="20">
        <f>166496.51+346833.2+427057.48+314898.8</f>
        <v>1255285.99</v>
      </c>
      <c r="F41" s="20">
        <v>0</v>
      </c>
      <c r="G41" s="24">
        <v>0</v>
      </c>
      <c r="H41" s="20">
        <f t="shared" si="0"/>
        <v>1255285.99</v>
      </c>
      <c r="I41" s="21"/>
    </row>
    <row r="42" spans="1:9" customFormat="1" ht="14.45">
      <c r="A42" s="25" t="s">
        <v>145</v>
      </c>
      <c r="B42" s="18" t="s">
        <v>146</v>
      </c>
      <c r="C42" s="18" t="s">
        <v>147</v>
      </c>
      <c r="D42" s="25" t="s">
        <v>148</v>
      </c>
      <c r="E42" s="20">
        <v>35250</v>
      </c>
      <c r="F42" s="20">
        <v>0</v>
      </c>
      <c r="G42" s="24">
        <v>0</v>
      </c>
      <c r="H42" s="20">
        <f t="shared" si="0"/>
        <v>35250</v>
      </c>
      <c r="I42" s="21"/>
    </row>
    <row r="43" spans="1:9" customFormat="1" ht="14.45">
      <c r="A43" s="25" t="s">
        <v>149</v>
      </c>
      <c r="B43" s="37" t="s">
        <v>150</v>
      </c>
      <c r="C43" s="40" t="s">
        <v>151</v>
      </c>
      <c r="D43" s="25" t="s">
        <v>152</v>
      </c>
      <c r="E43" s="19">
        <f>6405.4+6405.4</f>
        <v>12810.8</v>
      </c>
      <c r="F43" s="17">
        <v>44752</v>
      </c>
      <c r="G43" s="19">
        <v>6405.4</v>
      </c>
      <c r="H43" s="19">
        <f t="shared" si="0"/>
        <v>6405.4</v>
      </c>
    </row>
    <row r="44" spans="1:9" s="16" customFormat="1" ht="14.45">
      <c r="A44" s="25" t="s">
        <v>153</v>
      </c>
      <c r="B44" s="37" t="s">
        <v>154</v>
      </c>
      <c r="C44" s="25" t="s">
        <v>155</v>
      </c>
      <c r="D44" s="25" t="s">
        <v>156</v>
      </c>
      <c r="E44" s="20">
        <f>8255.5+4180+8621.25</f>
        <v>21056.75</v>
      </c>
      <c r="F44" s="19" t="s">
        <v>107</v>
      </c>
      <c r="G44" s="24">
        <v>8255.5</v>
      </c>
      <c r="H44" s="20">
        <f t="shared" si="0"/>
        <v>12801.25</v>
      </c>
    </row>
    <row r="45" spans="1:9" s="16" customFormat="1" ht="14.45">
      <c r="A45" s="25" t="s">
        <v>157</v>
      </c>
      <c r="B45" s="37">
        <v>44661</v>
      </c>
      <c r="C45" s="25" t="s">
        <v>158</v>
      </c>
      <c r="D45" s="25" t="s">
        <v>159</v>
      </c>
      <c r="E45" s="20">
        <v>102815.6</v>
      </c>
      <c r="F45" s="19" t="s">
        <v>15</v>
      </c>
      <c r="G45" s="24">
        <f>9877.68+9877.68</f>
        <v>19755.36</v>
      </c>
      <c r="H45" s="20">
        <f t="shared" si="0"/>
        <v>83060.240000000005</v>
      </c>
    </row>
    <row r="46" spans="1:9" s="16" customFormat="1" ht="14.45">
      <c r="A46" s="25" t="s">
        <v>160</v>
      </c>
      <c r="B46" s="37">
        <v>44722</v>
      </c>
      <c r="C46" s="25" t="s">
        <v>161</v>
      </c>
      <c r="D46" s="25" t="s">
        <v>162</v>
      </c>
      <c r="E46" s="20">
        <v>169209.65</v>
      </c>
      <c r="F46" s="19" t="s">
        <v>43</v>
      </c>
      <c r="G46" s="24">
        <v>169209.65</v>
      </c>
      <c r="H46" s="20">
        <f t="shared" si="0"/>
        <v>0</v>
      </c>
    </row>
    <row r="47" spans="1:9" s="16" customFormat="1" ht="14.45">
      <c r="A47" s="25" t="s">
        <v>163</v>
      </c>
      <c r="B47" s="37" t="s">
        <v>68</v>
      </c>
      <c r="C47" s="23" t="s">
        <v>57</v>
      </c>
      <c r="D47" s="25" t="s">
        <v>164</v>
      </c>
      <c r="E47" s="20">
        <v>34416.61</v>
      </c>
      <c r="F47" s="19" t="s">
        <v>71</v>
      </c>
      <c r="G47" s="24">
        <v>34416.61</v>
      </c>
      <c r="H47" s="20">
        <f t="shared" si="0"/>
        <v>0</v>
      </c>
    </row>
    <row r="48" spans="1:9" s="16" customFormat="1" ht="14.45">
      <c r="A48" s="25" t="s">
        <v>165</v>
      </c>
      <c r="B48" s="37" t="s">
        <v>166</v>
      </c>
      <c r="C48" s="25" t="s">
        <v>167</v>
      </c>
      <c r="D48" s="25" t="s">
        <v>168</v>
      </c>
      <c r="E48" s="20">
        <v>132368.75</v>
      </c>
      <c r="F48" s="19" t="s">
        <v>107</v>
      </c>
      <c r="G48" s="24">
        <v>132368.75</v>
      </c>
      <c r="H48" s="20">
        <f t="shared" si="0"/>
        <v>0</v>
      </c>
    </row>
    <row r="49" spans="1:8" s="16" customFormat="1" ht="14.45">
      <c r="A49" s="25" t="s">
        <v>169</v>
      </c>
      <c r="B49" s="37">
        <v>44722</v>
      </c>
      <c r="C49" s="25" t="s">
        <v>167</v>
      </c>
      <c r="D49" s="25" t="s">
        <v>170</v>
      </c>
      <c r="E49" s="20">
        <v>50270</v>
      </c>
      <c r="F49" s="19" t="s">
        <v>140</v>
      </c>
      <c r="G49" s="24">
        <v>50270</v>
      </c>
      <c r="H49" s="20">
        <f t="shared" si="0"/>
        <v>0</v>
      </c>
    </row>
    <row r="50" spans="1:8" s="16" customFormat="1" ht="14.45">
      <c r="A50" s="25" t="s">
        <v>171</v>
      </c>
      <c r="B50" s="37">
        <v>44904</v>
      </c>
      <c r="C50" s="23" t="s">
        <v>53</v>
      </c>
      <c r="D50" s="25" t="s">
        <v>172</v>
      </c>
      <c r="E50" s="20">
        <v>318676.87</v>
      </c>
      <c r="F50" s="19" t="s">
        <v>45</v>
      </c>
      <c r="G50" s="24">
        <v>10644.94</v>
      </c>
      <c r="H50" s="20">
        <f t="shared" si="0"/>
        <v>308031.93</v>
      </c>
    </row>
    <row r="51" spans="1:8" s="16" customFormat="1" ht="18.75" customHeight="1">
      <c r="A51" s="25" t="s">
        <v>173</v>
      </c>
      <c r="B51" s="37" t="s">
        <v>31</v>
      </c>
      <c r="C51" s="23" t="s">
        <v>174</v>
      </c>
      <c r="D51" s="25" t="s">
        <v>175</v>
      </c>
      <c r="E51" s="20">
        <f>148186.79+29790.61</f>
        <v>177977.40000000002</v>
      </c>
      <c r="F51" s="19">
        <v>0</v>
      </c>
      <c r="G51" s="24">
        <v>0</v>
      </c>
      <c r="H51" s="20">
        <f t="shared" si="0"/>
        <v>177977.40000000002</v>
      </c>
    </row>
    <row r="52" spans="1:8" s="16" customFormat="1" ht="18.75" customHeight="1">
      <c r="A52" s="25" t="s">
        <v>176</v>
      </c>
      <c r="B52" s="37" t="s">
        <v>166</v>
      </c>
      <c r="C52" s="23" t="s">
        <v>177</v>
      </c>
      <c r="D52" s="25" t="s">
        <v>178</v>
      </c>
      <c r="E52" s="20">
        <v>56705.2</v>
      </c>
      <c r="F52" s="19" t="s">
        <v>17</v>
      </c>
      <c r="G52" s="24">
        <v>56705.2</v>
      </c>
      <c r="H52" s="20">
        <f t="shared" si="0"/>
        <v>0</v>
      </c>
    </row>
    <row r="53" spans="1:8" s="16" customFormat="1" ht="18.75" customHeight="1">
      <c r="A53" s="25" t="s">
        <v>179</v>
      </c>
      <c r="B53" s="37" t="s">
        <v>166</v>
      </c>
      <c r="C53" s="25" t="s">
        <v>46</v>
      </c>
      <c r="D53" s="25" t="s">
        <v>180</v>
      </c>
      <c r="E53" s="20">
        <v>8550</v>
      </c>
      <c r="F53" s="19" t="s">
        <v>107</v>
      </c>
      <c r="G53" s="24">
        <v>8550</v>
      </c>
      <c r="H53" s="20">
        <f t="shared" si="0"/>
        <v>0</v>
      </c>
    </row>
    <row r="54" spans="1:8" customFormat="1" ht="14.45">
      <c r="A54" s="25" t="s">
        <v>181</v>
      </c>
      <c r="B54" s="25" t="s">
        <v>17</v>
      </c>
      <c r="C54" s="23" t="s">
        <v>182</v>
      </c>
      <c r="D54" s="25" t="s">
        <v>183</v>
      </c>
      <c r="E54" s="19">
        <v>158480.39000000001</v>
      </c>
      <c r="F54" s="26" t="s">
        <v>35</v>
      </c>
      <c r="G54" s="22">
        <v>79240.13</v>
      </c>
      <c r="H54" s="20">
        <f t="shared" si="0"/>
        <v>79240.260000000009</v>
      </c>
    </row>
    <row r="55" spans="1:8" customFormat="1" ht="14.45">
      <c r="A55" s="25"/>
      <c r="B55" s="37"/>
      <c r="C55" s="23"/>
      <c r="D55" s="25"/>
      <c r="E55" s="19"/>
      <c r="F55" s="26"/>
      <c r="G55" s="22"/>
      <c r="H55" s="20"/>
    </row>
    <row r="56" spans="1:8" ht="22.9" customHeight="1">
      <c r="A56" s="12" t="s">
        <v>184</v>
      </c>
      <c r="B56" s="12"/>
      <c r="C56" s="12"/>
      <c r="D56" s="12"/>
      <c r="E56" s="10">
        <f>SUM(E7:E55)</f>
        <v>21645816.649999991</v>
      </c>
      <c r="F56" s="10"/>
      <c r="G56" s="10">
        <f t="shared" ref="G56:H56" si="1">SUM(G7:G55)</f>
        <v>8376494.2100000018</v>
      </c>
      <c r="H56" s="10">
        <f t="shared" si="1"/>
        <v>13269322.439999996</v>
      </c>
    </row>
    <row r="57" spans="1:8">
      <c r="G57" s="9"/>
    </row>
    <row r="58" spans="1:8">
      <c r="D58" s="42"/>
      <c r="G58" s="15"/>
    </row>
  </sheetData>
  <autoFilter ref="A6:H54" xr:uid="{00000000-0009-0000-0000-000000000000}">
    <sortState xmlns:xlrd2="http://schemas.microsoft.com/office/spreadsheetml/2017/richdata2" ref="A11:H58">
      <sortCondition ref="A10:A58"/>
    </sortState>
  </autoFilter>
  <sortState xmlns:xlrd2="http://schemas.microsoft.com/office/spreadsheetml/2017/richdata2" ref="A11:H59">
    <sortCondition ref="A10:A59"/>
  </sortState>
  <mergeCells count="3">
    <mergeCell ref="A3:H3"/>
    <mergeCell ref="A4:H4"/>
    <mergeCell ref="A5:H5"/>
  </mergeCells>
  <conditionalFormatting sqref="C54:C55">
    <cfRule type="duplicateValues" dxfId="0" priority="1"/>
  </conditionalFormatting>
  <pageMargins left="0.7" right="0.7" top="0.41" bottom="0.37" header="0.3" footer="0.2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2021-11-04T13:57:28Z</dcterms:created>
  <dcterms:modified xsi:type="dcterms:W3CDTF">2022-11-17T17:57:12Z</dcterms:modified>
  <cp:category/>
  <cp:contentStatus/>
</cp:coreProperties>
</file>