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8A395F2C-8CE7-4514-9761-B44158603550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SEPTIEMBRE" sheetId="2" r:id="rId1"/>
  </sheets>
  <definedNames>
    <definedName name="_xlnm._FilterDatabase" localSheetId="0" hidden="1">SEPTIEMBRE!$A$6:$H$63</definedName>
    <definedName name="_xlnm.Print_Titles" localSheetId="0">SEPTIEMBRE!$1:$6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  <c r="H44" i="2"/>
  <c r="H20" i="2"/>
  <c r="G33" i="2"/>
  <c r="H62" i="2"/>
  <c r="G14" i="2"/>
  <c r="G61" i="2"/>
  <c r="H58" i="2"/>
  <c r="H40" i="2"/>
  <c r="H35" i="2"/>
  <c r="H41" i="2"/>
  <c r="H21" i="2"/>
  <c r="H52" i="2"/>
  <c r="H29" i="2"/>
  <c r="H48" i="2"/>
  <c r="E11" i="2"/>
  <c r="H11" i="2" s="1"/>
  <c r="G12" i="2"/>
  <c r="E12" i="2"/>
  <c r="E63" i="2"/>
  <c r="G18" i="2"/>
  <c r="E18" i="2"/>
  <c r="G9" i="2"/>
  <c r="E9" i="2"/>
  <c r="E33" i="2"/>
  <c r="E30" i="2"/>
  <c r="G30" i="2"/>
  <c r="E16" i="2"/>
  <c r="G16" i="2"/>
  <c r="E13" i="2"/>
  <c r="E37" i="2"/>
  <c r="G37" i="2"/>
  <c r="G56" i="2"/>
  <c r="E56" i="2"/>
  <c r="G24" i="2"/>
  <c r="H59" i="2"/>
  <c r="E26" i="2"/>
  <c r="H25" i="2"/>
  <c r="H50" i="2"/>
  <c r="H42" i="2"/>
  <c r="H49" i="2"/>
  <c r="H34" i="2"/>
  <c r="H38" i="2"/>
  <c r="H47" i="2"/>
  <c r="H19" i="2"/>
  <c r="H27" i="2"/>
  <c r="H39" i="2"/>
  <c r="H53" i="2"/>
  <c r="H51" i="2"/>
  <c r="H22" i="2"/>
  <c r="H57" i="2"/>
  <c r="H46" i="2"/>
  <c r="H55" i="2"/>
  <c r="H43" i="2"/>
  <c r="E64" i="2" l="1"/>
  <c r="G64" i="2"/>
  <c r="H56" i="2"/>
  <c r="H16" i="2"/>
  <c r="H36" i="2"/>
  <c r="H60" i="2"/>
  <c r="H31" i="2"/>
  <c r="H45" i="2" l="1"/>
  <c r="H10" i="2"/>
  <c r="H37" i="2"/>
  <c r="H8" i="2"/>
  <c r="H14" i="2"/>
  <c r="H28" i="2"/>
  <c r="H15" i="2" l="1"/>
  <c r="H61" i="2" l="1"/>
  <c r="H9" i="2" l="1"/>
  <c r="H33" i="2" l="1"/>
  <c r="H23" i="2"/>
  <c r="H18" i="2" l="1"/>
  <c r="H32" i="2" l="1"/>
  <c r="H54" i="2"/>
  <c r="H12" i="2" l="1"/>
  <c r="H63" i="2" l="1"/>
  <c r="H30" i="2"/>
  <c r="H26" i="2"/>
  <c r="H24" i="2"/>
  <c r="H13" i="2"/>
  <c r="H64" i="2" s="1"/>
</calcChain>
</file>

<file path=xl/sharedStrings.xml><?xml version="1.0" encoding="utf-8"?>
<sst xmlns="http://schemas.openxmlformats.org/spreadsheetml/2006/main" count="185" uniqueCount="182">
  <si>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</si>
  <si>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</si>
  <si>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</si>
  <si>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</si>
  <si>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</si>
  <si>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</si>
  <si>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</si>
  <si>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</si>
  <si>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</si>
  <si>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</si>
  <si>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</si>
  <si>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</si>
  <si>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</si>
  <si>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</si>
  <si>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</si>
  <si>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</si>
  <si>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</si>
  <si>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</si>
  <si>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</si>
  <si>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</si>
  <si>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</si>
  <si>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</si>
  <si>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</si>
  <si>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</si>
  <si>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</si>
  <si>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</si>
  <si>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</si>
  <si>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</si>
  <si>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</si>
  <si>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</si>
  <si>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</si>
  <si>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</si>
  <si>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</si>
  <si>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</si>
  <si>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</si>
  <si>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</si>
  <si>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</si>
  <si>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</si>
  <si>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</si>
  <si>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</si>
  <si>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P/Mantenimiento aires acondicionados.</t>
  </si>
  <si>
    <t>B1500000316</t>
  </si>
  <si>
    <t>P/Compra agendas para colaboradores de la institucion.</t>
  </si>
  <si>
    <t>EDICIONES VALDES SRL</t>
  </si>
  <si>
    <t xml:space="preserve">INFORME MENSUAL DE CUENTAS POR PAGAR </t>
  </si>
  <si>
    <t>OPTIMUN CONTROL DE PLAGAS</t>
  </si>
  <si>
    <t xml:space="preserve">P/Servicios de fumigacion de plagas e insectos de oficina de la institucion. </t>
  </si>
  <si>
    <t>CENTRO CUESTA NACIONAL, SAS</t>
  </si>
  <si>
    <t>C &amp; C TECHNOLOGY SUPPLY, SRL</t>
  </si>
  <si>
    <t>Servicios alimenticios personal de la institucion.</t>
  </si>
  <si>
    <t>AGUA CRYSTAL</t>
  </si>
  <si>
    <t>P/Compra botellones de agua para uso de la institucion.</t>
  </si>
  <si>
    <t>P/Compra alimentos y bebidas para uso de la institucion.</t>
  </si>
  <si>
    <t>ISLA DOMINICANA DE PETROLEO CORPORATION</t>
  </si>
  <si>
    <t>Ventas de Formularios de Expotación Vuce-aduanas.</t>
  </si>
  <si>
    <t>P/Devolucion de recursos por concepto de  formularios.</t>
  </si>
  <si>
    <t>ANTHURIANA DOMINICANA</t>
  </si>
  <si>
    <t>P/Compra productos agroforestales para la intitucion.</t>
  </si>
  <si>
    <t>P/Asignacion gasolina corresp. al año 2024.</t>
  </si>
  <si>
    <t>Combustible año 2024.</t>
  </si>
  <si>
    <t>Flota Año 2024.</t>
  </si>
  <si>
    <t>VARGAS SERVICIOS DE CATERING SL</t>
  </si>
  <si>
    <t>P/Servicios de catering p/actividades de la institucion.</t>
  </si>
  <si>
    <t>P/Mantenimiento vehículos de la institución.</t>
  </si>
  <si>
    <t>GAJAV SUPPLY SRL</t>
  </si>
  <si>
    <t>OC#17/2024</t>
  </si>
  <si>
    <t>CONT8510/23</t>
  </si>
  <si>
    <t>INSTITUTO DOMINCANO PARA LA CALIDAD</t>
  </si>
  <si>
    <t>P/Servicios de capacitacion basadas en normas ISO.</t>
  </si>
  <si>
    <t>OFFITEK SRL</t>
  </si>
  <si>
    <t>B1500001169</t>
  </si>
  <si>
    <t>Pago adquisición Mobiliario y equipo de oficina para la institución.</t>
  </si>
  <si>
    <t>P/Renovación Licencias Informáticas de la institución.</t>
  </si>
  <si>
    <t>P/compra suministros p/uso de la institución.</t>
  </si>
  <si>
    <t>SKETCHPROM SRL</t>
  </si>
  <si>
    <t>SUMINISTROS GUIPAK SRL</t>
  </si>
  <si>
    <t>SETI &amp; SIDIF DOMINICANA SRL</t>
  </si>
  <si>
    <t>B1500000005</t>
  </si>
  <si>
    <t>PADRON OFFICE SUPLY</t>
  </si>
  <si>
    <t>P/Renovación licencia de informatica.</t>
  </si>
  <si>
    <t>P/Compra Materiales y Suministros p/uso de la institución.</t>
  </si>
  <si>
    <t>P/Servicios seguro medico p/colaboradores de la instituicon.</t>
  </si>
  <si>
    <t>CON3393/24-E450000001559-1786</t>
  </si>
  <si>
    <t>DOMINGO SANTANA MEDINA</t>
  </si>
  <si>
    <t>O/C# 18/2024</t>
  </si>
  <si>
    <t>SEGURIDAD Y PROTECCION INDUSTRIAL SRL</t>
  </si>
  <si>
    <t>E450000006263/6667/7138</t>
  </si>
  <si>
    <t>LAVANDERIA ROYAL</t>
  </si>
  <si>
    <t>O/C#78/23</t>
  </si>
  <si>
    <t>FL BETANCES &amp; ASOCIADOS SRL</t>
  </si>
  <si>
    <t>COMPU OFFICE DOMINICANA SRL</t>
  </si>
  <si>
    <t>PUERTAS Y VENTANAS DEL CARIBE MORA SRL</t>
  </si>
  <si>
    <t>IDENTIFICACIONES JMB SRL</t>
  </si>
  <si>
    <t>RAMIREZ &amp; MOJICA</t>
  </si>
  <si>
    <t>MRO MANTENIMIENTO OPERACION SRL</t>
  </si>
  <si>
    <t>ROMIVA SRL</t>
  </si>
  <si>
    <t>B1500000506</t>
  </si>
  <si>
    <t>ELECTROM S A</t>
  </si>
  <si>
    <t>P/Servicios Legalización de documentos del CNZFE.</t>
  </si>
  <si>
    <t>B1500000170</t>
  </si>
  <si>
    <t>P/Mantenimiento instalaciones eléctricas.</t>
  </si>
  <si>
    <t>B1500001322</t>
  </si>
  <si>
    <t>B1500000837</t>
  </si>
  <si>
    <t>P/Compra artículos de seguridad p/uso de la institución.</t>
  </si>
  <si>
    <t>B1500000958</t>
  </si>
  <si>
    <t>B1500001021</t>
  </si>
  <si>
    <t>B1500000262</t>
  </si>
  <si>
    <t>B1500002491</t>
  </si>
  <si>
    <t>B1500000120</t>
  </si>
  <si>
    <t>P/Compra materiales de oficina p/uso de la institución.</t>
  </si>
  <si>
    <t>P/Renovación anual licencia Microsoft 365 Empresa Estándar.</t>
  </si>
  <si>
    <t>P/Servicios de lavanderia, s/oc#74-2024.</t>
  </si>
  <si>
    <t>P/Servicios de mantenimiento y Reparación de areas de la institucion.</t>
  </si>
  <si>
    <t>P/Compra equipo de comunicación p/uso de la institución.</t>
  </si>
  <si>
    <t>P/Compra materiales y suministros.</t>
  </si>
  <si>
    <t>Pago alquiler equipo de oficina uso de la institución y renta salon eventos.</t>
  </si>
  <si>
    <t>CORRESPONDIENTE AL 30 DE SEPTIEMBRE  2024</t>
  </si>
  <si>
    <t>B1500351361/356637</t>
  </si>
  <si>
    <t>O/C# 01/2024-B1500000090/91</t>
  </si>
  <si>
    <t>E450000000662</t>
  </si>
  <si>
    <t>Pago servicios de mantenimiento extintor.</t>
  </si>
  <si>
    <t>B1500000191</t>
  </si>
  <si>
    <t>UNPHU</t>
  </si>
  <si>
    <t>P/Investidura ordinaria colaboradora de la institucion.</t>
  </si>
  <si>
    <t>B1500001940</t>
  </si>
  <si>
    <t>B1500001128</t>
  </si>
  <si>
    <t>B1500148744/762</t>
  </si>
  <si>
    <t>CONT365/2024-B1500000361</t>
  </si>
  <si>
    <t>CONT.4497/24-B1500000874/875/876/877/878</t>
  </si>
  <si>
    <t>B1500189916/198948/205183/5188/20525/134270</t>
  </si>
  <si>
    <t>CONT-2023-B1500000434/435</t>
  </si>
  <si>
    <t>E450000001108-1310-1416-1572</t>
  </si>
  <si>
    <t>E450000051898/52223/54444/54778</t>
  </si>
  <si>
    <t>O/C#97/24-E450000000285/302</t>
  </si>
  <si>
    <t>CON2268/23-B1500005832/5833</t>
  </si>
  <si>
    <t>CONBS-3045/24-B1500000038</t>
  </si>
  <si>
    <t>B1500013438/E450000000061</t>
  </si>
  <si>
    <t>O/C#83/24-B1500167233/E45000000066</t>
  </si>
  <si>
    <t>B1500054699/56715</t>
  </si>
  <si>
    <t>RAMA FEMENINA CONTRA EL CANCER</t>
  </si>
  <si>
    <t xml:space="preserve">P/Recaudacion fondos pacientes con cancer. </t>
  </si>
  <si>
    <t>N/A</t>
  </si>
  <si>
    <t>FUNDACION DOMINICANA DE CIEGOS INC,</t>
  </si>
  <si>
    <t>P/Colaboracion cene benefica fundacion de ciegos.</t>
  </si>
  <si>
    <t>31/09/24</t>
  </si>
  <si>
    <t>SEGUROS RESERVAS SA</t>
  </si>
  <si>
    <t>P/Renovacion seguros flotilla de los vehiculos de la institucion.</t>
  </si>
  <si>
    <t>E450000001208</t>
  </si>
  <si>
    <t>DOMIELECTRIC SRL</t>
  </si>
  <si>
    <t>P/Mantenimiento a sistemas electricos de la institucion.</t>
  </si>
  <si>
    <t>METRO TECNOLOGIA SRL</t>
  </si>
  <si>
    <t>P/Servicios de mantenimientos varios.</t>
  </si>
  <si>
    <t>B1500000817</t>
  </si>
  <si>
    <t>O/C#15/2024</t>
  </si>
  <si>
    <t>INDUSTRIAS BANILEJAS SAS</t>
  </si>
  <si>
    <t>E450000003580</t>
  </si>
  <si>
    <t>LIBRERIA Y PAPELERIA HNOS SOLANO</t>
  </si>
  <si>
    <t>B1500003527</t>
  </si>
  <si>
    <t xml:space="preserve">UNIVERSIDAD APEC </t>
  </si>
  <si>
    <t>P/Maestria a colaborador de la institucion.</t>
  </si>
  <si>
    <t>B1500004261</t>
  </si>
  <si>
    <t>B1500000153</t>
  </si>
  <si>
    <t>BS-3122/2024-B1500000804</t>
  </si>
  <si>
    <t>VISUAL SIGN GRAFICH SRL</t>
  </si>
  <si>
    <t>P/Compra letreros acrílicos p/la oficina.</t>
  </si>
  <si>
    <t>B1500000248</t>
  </si>
  <si>
    <t>B1500005926</t>
  </si>
  <si>
    <t>B1500001386</t>
  </si>
  <si>
    <t>O/C#58/2024</t>
  </si>
  <si>
    <t xml:space="preserve">ACRILARTE </t>
  </si>
  <si>
    <t>DISLA URIBE KONCEPTO SRL</t>
  </si>
  <si>
    <t>Servicio de almuerzo a colaboradores de la institucion.</t>
  </si>
  <si>
    <t>CONTBS-8745/2024</t>
  </si>
  <si>
    <t>OFICINA DE COORDINACION PRESIDENCIAL</t>
  </si>
  <si>
    <t>CENTRO DE EXPORTACION E INVERSION DE LA REP. DOM.</t>
  </si>
  <si>
    <t>B1500000600</t>
  </si>
  <si>
    <t>B1500000064</t>
  </si>
  <si>
    <t>FT-2148</t>
  </si>
  <si>
    <t>Pago boletos aereos y seguros de viajes a colaboradores de la inst.</t>
  </si>
  <si>
    <t>P/Compra utiles varios,  materiales de escritorio y oficina.</t>
  </si>
  <si>
    <t>P/Diplomado en Negocios Internacionales a  colaborador de la inst.</t>
  </si>
  <si>
    <t>P/Servicios de internet No. 829-110-6594,0829-118-1864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</si>
</sst>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0" fontId="7" fillId="0" borderId="0" xfId="0" applyFont="1"/>
    <xf numFmtId="0" fontId="0" fillId="3" borderId="0" xfId="0" applyFill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164" fontId="3" fillId="0" borderId="0" xfId="0" applyNumberFormat="1" applyFo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9" fillId="0" borderId="1" xfId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14" fontId="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164" fontId="0" fillId="3" borderId="0" xfId="0" applyNumberFormat="1" applyFill="1"/>
    <xf numFmtId="0" fontId="0" fillId="3" borderId="1" xfId="0" applyFill="1" applyBorder="1" applyAlignment="1">
      <alignment horizontal="left"/>
    </xf>
    <xf numFmtId="0" fontId="7" fillId="3" borderId="0" xfId="0" applyFont="1" applyFill="1"/>
    <xf numFmtId="43" fontId="9" fillId="0" borderId="1" xfId="1" applyFont="1" applyFill="1" applyBorder="1" applyAlignment="1">
      <alignment horizontal="center" wrapText="1"/>
    </xf>
    <xf numFmtId="43" fontId="1" fillId="0" borderId="1" xfId="1" applyFont="1" applyFill="1" applyBorder="1" applyAlignment="1">
      <alignment horizontal="center"/>
    </xf>
    <xf numFmtId="43" fontId="0" fillId="0" borderId="1" xfId="1" applyFont="1" applyFill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43" fontId="10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43" fontId="10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87475</xdr:colOff>
      <xdr:row>1</xdr:row>
      <xdr:rowOff>38878</xdr:rowOff>
    </xdr:from>
    <xdr:to>
      <xdr:col>0</xdr:col>
      <xdr:colOff>3440663</xdr:colOff>
      <xdr:row>4</xdr:row>
      <xdr:rowOff>58317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75" y="204108"/>
          <a:ext cx="3353188" cy="806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70"/>
  <sheetViews>
    <sheetView tabSelected="1" zoomScale="98" zoomScaleNormal="98" workbookViewId="0">
      <pane ySplit="1" topLeftCell="A2" activePane="bottomLeft" state="frozen"/>
      <selection pane="bottomLeft" activeCell="C11" sqref="C11"/>
    </sheetView>
  </sheetViews>
  <sheetFormatPr baseColWidth="10" defaultColWidth="11.5703125" defaultRowHeight="12.75" x14ac:dyDescent="0.2"/>
  <cols>
    <col min="1" max="1" width="52.140625" style="11" customWidth="1"/>
    <col min="2" max="2" width="24.5703125" style="11" customWidth="1"/>
    <col min="3" max="3" width="60.42578125" style="11" customWidth="1"/>
    <col min="4" max="4" width="41.28515625" style="11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C1" s="12"/>
      <c r="D1" s="13"/>
      <c r="H1" s="2"/>
    </row>
    <row r="2" spans="1:9" ht="21" x14ac:dyDescent="0.35">
      <c r="A2" s="44" t="s">
        <v>44</v>
      </c>
      <c r="B2" s="44"/>
      <c r="C2" s="44"/>
      <c r="D2" s="44"/>
      <c r="E2" s="44"/>
      <c r="F2" s="44"/>
      <c r="G2" s="44"/>
      <c r="H2" s="44"/>
    </row>
    <row r="3" spans="1:9" ht="21" x14ac:dyDescent="0.35">
      <c r="A3" s="44" t="s">
        <v>116</v>
      </c>
      <c r="B3" s="44"/>
      <c r="C3" s="44"/>
      <c r="D3" s="44"/>
      <c r="E3" s="44"/>
      <c r="F3" s="44"/>
      <c r="G3" s="44"/>
      <c r="H3" s="44"/>
      <c r="I3" s="23"/>
    </row>
    <row r="4" spans="1:9" ht="21" x14ac:dyDescent="0.35">
      <c r="A4" s="44" t="s">
        <v>0</v>
      </c>
      <c r="B4" s="44"/>
      <c r="C4" s="44"/>
      <c r="D4" s="44"/>
      <c r="E4" s="44"/>
      <c r="F4" s="44"/>
      <c r="G4" s="44"/>
      <c r="H4" s="44"/>
    </row>
    <row r="5" spans="1:9" ht="21" x14ac:dyDescent="0.35">
      <c r="A5" s="45" t="s">
        <v>1</v>
      </c>
      <c r="B5" s="45"/>
      <c r="C5" s="45"/>
      <c r="D5" s="45"/>
      <c r="E5" s="45"/>
      <c r="F5" s="45"/>
      <c r="G5" s="45"/>
      <c r="H5" s="45"/>
    </row>
    <row r="6" spans="1:9" s="5" customFormat="1" ht="78.75" x14ac:dyDescent="0.25">
      <c r="A6" s="17" t="s">
        <v>2</v>
      </c>
      <c r="B6" s="18" t="s">
        <v>3</v>
      </c>
      <c r="C6" s="18" t="s">
        <v>4</v>
      </c>
      <c r="D6" s="19" t="s">
        <v>5</v>
      </c>
      <c r="E6" s="20" t="s">
        <v>6</v>
      </c>
      <c r="F6" s="21" t="s">
        <v>7</v>
      </c>
      <c r="G6" s="21" t="s">
        <v>8</v>
      </c>
      <c r="H6" s="22" t="s">
        <v>9</v>
      </c>
    </row>
    <row r="7" spans="1:9" s="33" customFormat="1" ht="24.95" customHeight="1" x14ac:dyDescent="0.25">
      <c r="A7" s="32" t="s">
        <v>169</v>
      </c>
      <c r="B7" s="25">
        <v>45540</v>
      </c>
      <c r="C7" s="24" t="s">
        <v>179</v>
      </c>
      <c r="D7" s="24" t="s">
        <v>175</v>
      </c>
      <c r="E7" s="27">
        <v>31278.400000000001</v>
      </c>
      <c r="F7" s="28">
        <v>45565</v>
      </c>
      <c r="G7" s="27">
        <v>0</v>
      </c>
      <c r="H7" s="26">
        <v>31278.400000000001</v>
      </c>
    </row>
    <row r="8" spans="1:9" s="5" customFormat="1" ht="24.95" customHeight="1" x14ac:dyDescent="0.25">
      <c r="A8" s="24" t="s">
        <v>50</v>
      </c>
      <c r="B8" s="25">
        <v>45518</v>
      </c>
      <c r="C8" s="24" t="s">
        <v>51</v>
      </c>
      <c r="D8" s="24" t="s">
        <v>153</v>
      </c>
      <c r="E8" s="36">
        <v>118884.9</v>
      </c>
      <c r="F8" s="28">
        <v>45565</v>
      </c>
      <c r="G8" s="36">
        <v>0</v>
      </c>
      <c r="H8" s="26">
        <f t="shared" ref="H8:H39" si="0">+E8-G8</f>
        <v>118884.9</v>
      </c>
    </row>
    <row r="9" spans="1:9" customFormat="1" ht="24.95" customHeight="1" x14ac:dyDescent="0.25">
      <c r="A9" s="24" t="s">
        <v>10</v>
      </c>
      <c r="B9" s="25">
        <v>45540</v>
      </c>
      <c r="C9" s="37" t="s">
        <v>11</v>
      </c>
      <c r="D9" s="37" t="s">
        <v>86</v>
      </c>
      <c r="E9" s="27">
        <f>169786.16+26866.61+164482.62+26870.42+143392.38</f>
        <v>531398.18999999994</v>
      </c>
      <c r="F9" s="28">
        <v>45555</v>
      </c>
      <c r="G9" s="29">
        <f>164482.62+169786.16+26866.61</f>
        <v>361135.39</v>
      </c>
      <c r="H9" s="26">
        <f t="shared" si="0"/>
        <v>170262.79999999993</v>
      </c>
      <c r="I9" s="6"/>
    </row>
    <row r="10" spans="1:9" customFormat="1" ht="24.95" customHeight="1" x14ac:dyDescent="0.25">
      <c r="A10" s="24" t="s">
        <v>56</v>
      </c>
      <c r="B10" s="25">
        <v>45536</v>
      </c>
      <c r="C10" s="30" t="s">
        <v>57</v>
      </c>
      <c r="D10" s="38" t="s">
        <v>84</v>
      </c>
      <c r="E10" s="26">
        <v>67912.52</v>
      </c>
      <c r="F10" s="28">
        <v>45565</v>
      </c>
      <c r="G10" s="39">
        <v>0</v>
      </c>
      <c r="H10" s="26">
        <f t="shared" si="0"/>
        <v>67912.52</v>
      </c>
      <c r="I10" s="6"/>
    </row>
    <row r="11" spans="1:9" customFormat="1" ht="24.95" customHeight="1" x14ac:dyDescent="0.25">
      <c r="A11" s="24" t="s">
        <v>12</v>
      </c>
      <c r="B11" s="25">
        <v>45536</v>
      </c>
      <c r="C11" s="30" t="s">
        <v>55</v>
      </c>
      <c r="D11" s="38" t="s">
        <v>54</v>
      </c>
      <c r="E11" s="26">
        <f>832000+849875+1575275</f>
        <v>3257150</v>
      </c>
      <c r="F11" s="28">
        <v>45553</v>
      </c>
      <c r="G11" s="39">
        <v>1575275</v>
      </c>
      <c r="H11" s="26">
        <f t="shared" si="0"/>
        <v>1681875</v>
      </c>
      <c r="I11" s="31"/>
    </row>
    <row r="12" spans="1:9" customFormat="1" ht="24.95" customHeight="1" x14ac:dyDescent="0.25">
      <c r="A12" s="24" t="s">
        <v>30</v>
      </c>
      <c r="B12" s="25">
        <v>45537</v>
      </c>
      <c r="C12" s="37" t="s">
        <v>31</v>
      </c>
      <c r="D12" s="30" t="s">
        <v>138</v>
      </c>
      <c r="E12" s="26">
        <f>675+755</f>
        <v>1430</v>
      </c>
      <c r="F12" s="28">
        <v>45555</v>
      </c>
      <c r="G12" s="39">
        <f>675+755</f>
        <v>1430</v>
      </c>
      <c r="H12" s="26">
        <f t="shared" si="0"/>
        <v>0</v>
      </c>
      <c r="I12" s="6"/>
    </row>
    <row r="13" spans="1:9" customFormat="1" ht="24.95" customHeight="1" x14ac:dyDescent="0.25">
      <c r="A13" s="24" t="s">
        <v>13</v>
      </c>
      <c r="B13" s="25">
        <v>45536</v>
      </c>
      <c r="C13" s="37" t="s">
        <v>59</v>
      </c>
      <c r="D13" s="24" t="s">
        <v>60</v>
      </c>
      <c r="E13" s="27">
        <f>600000+600000</f>
        <v>1200000</v>
      </c>
      <c r="F13" s="28">
        <v>45554</v>
      </c>
      <c r="G13" s="29">
        <v>600000</v>
      </c>
      <c r="H13" s="26">
        <f t="shared" si="0"/>
        <v>600000</v>
      </c>
      <c r="I13" s="6"/>
    </row>
    <row r="14" spans="1:9" customFormat="1" ht="24.95" customHeight="1" x14ac:dyDescent="0.25">
      <c r="A14" s="24" t="s">
        <v>48</v>
      </c>
      <c r="B14" s="25">
        <v>45504</v>
      </c>
      <c r="C14" s="24" t="s">
        <v>49</v>
      </c>
      <c r="D14" s="24" t="s">
        <v>162</v>
      </c>
      <c r="E14" s="27">
        <v>1186117.3</v>
      </c>
      <c r="F14" s="28">
        <v>45552</v>
      </c>
      <c r="G14" s="29">
        <f>363597.27+646109.14</f>
        <v>1009706.41</v>
      </c>
      <c r="H14" s="26">
        <f t="shared" si="0"/>
        <v>176410.89</v>
      </c>
      <c r="I14" s="6"/>
    </row>
    <row r="15" spans="1:9" customFormat="1" ht="24.95" customHeight="1" x14ac:dyDescent="0.25">
      <c r="A15" s="24" t="s">
        <v>14</v>
      </c>
      <c r="B15" s="25">
        <v>45537</v>
      </c>
      <c r="C15" s="30" t="s">
        <v>28</v>
      </c>
      <c r="D15" s="24" t="s">
        <v>126</v>
      </c>
      <c r="E15" s="27">
        <v>2001.6</v>
      </c>
      <c r="F15" s="28">
        <v>45556</v>
      </c>
      <c r="G15" s="29">
        <v>2001.6</v>
      </c>
      <c r="H15" s="26">
        <f t="shared" si="0"/>
        <v>0</v>
      </c>
      <c r="I15" s="6"/>
    </row>
    <row r="16" spans="1:9" customFormat="1" ht="24.95" customHeight="1" x14ac:dyDescent="0.25">
      <c r="A16" s="24" t="s">
        <v>47</v>
      </c>
      <c r="B16" s="25">
        <v>45516</v>
      </c>
      <c r="C16" s="24" t="s">
        <v>52</v>
      </c>
      <c r="D16" s="24" t="s">
        <v>129</v>
      </c>
      <c r="E16" s="27">
        <f>124491.53+31118.09+18887.97+4620.26+2173.33+1097.67</f>
        <v>182388.85</v>
      </c>
      <c r="F16" s="28">
        <v>45553</v>
      </c>
      <c r="G16" s="29">
        <f>124491.53+31118.09</f>
        <v>155609.62</v>
      </c>
      <c r="H16" s="26">
        <f t="shared" si="0"/>
        <v>26779.23000000001</v>
      </c>
      <c r="I16" s="31"/>
    </row>
    <row r="17" spans="1:9" customFormat="1" ht="24.95" customHeight="1" x14ac:dyDescent="0.25">
      <c r="A17" s="24" t="s">
        <v>174</v>
      </c>
      <c r="B17" s="25">
        <v>45561</v>
      </c>
      <c r="C17" s="24" t="s">
        <v>180</v>
      </c>
      <c r="D17" s="24" t="s">
        <v>176</v>
      </c>
      <c r="E17" s="27">
        <v>8500</v>
      </c>
      <c r="F17" s="28">
        <v>45565</v>
      </c>
      <c r="G17" s="29">
        <v>0</v>
      </c>
      <c r="H17" s="26">
        <f t="shared" si="0"/>
        <v>8500</v>
      </c>
      <c r="I17" s="31"/>
    </row>
    <row r="18" spans="1:9" customFormat="1" ht="24.95" customHeight="1" x14ac:dyDescent="0.25">
      <c r="A18" s="30" t="s">
        <v>16</v>
      </c>
      <c r="B18" s="40">
        <v>45531</v>
      </c>
      <c r="C18" s="41" t="s">
        <v>181</v>
      </c>
      <c r="D18" s="30" t="s">
        <v>132</v>
      </c>
      <c r="E18" s="34">
        <f>256282.01+3776.94+262029.02+3776.94</f>
        <v>525864.90999999992</v>
      </c>
      <c r="F18" s="28">
        <v>45548</v>
      </c>
      <c r="G18" s="42">
        <f>3776.94+256282.01</f>
        <v>260058.95</v>
      </c>
      <c r="H18" s="34">
        <f t="shared" si="0"/>
        <v>265805.9599999999</v>
      </c>
      <c r="I18" s="6"/>
    </row>
    <row r="19" spans="1:9" customFormat="1" ht="24.95" customHeight="1" x14ac:dyDescent="0.25">
      <c r="A19" s="30" t="s">
        <v>90</v>
      </c>
      <c r="B19" s="40">
        <v>45523</v>
      </c>
      <c r="C19" s="41" t="s">
        <v>109</v>
      </c>
      <c r="D19" s="30" t="s">
        <v>133</v>
      </c>
      <c r="E19" s="34">
        <v>127516.69</v>
      </c>
      <c r="F19" s="28">
        <v>45555</v>
      </c>
      <c r="G19" s="42">
        <v>127516.69</v>
      </c>
      <c r="H19" s="34">
        <f t="shared" si="0"/>
        <v>0</v>
      </c>
      <c r="I19" s="6"/>
    </row>
    <row r="20" spans="1:9" customFormat="1" ht="24.95" customHeight="1" x14ac:dyDescent="0.25">
      <c r="A20" s="30" t="s">
        <v>170</v>
      </c>
      <c r="B20" s="40">
        <v>45547</v>
      </c>
      <c r="C20" s="41" t="s">
        <v>171</v>
      </c>
      <c r="D20" s="30" t="s">
        <v>172</v>
      </c>
      <c r="E20" s="34">
        <v>5027539.5</v>
      </c>
      <c r="F20" s="28">
        <v>45565</v>
      </c>
      <c r="G20" s="42">
        <v>0</v>
      </c>
      <c r="H20" s="34">
        <f t="shared" si="0"/>
        <v>5027539.5</v>
      </c>
      <c r="I20" s="6"/>
    </row>
    <row r="21" spans="1:9" customFormat="1" ht="24.95" customHeight="1" x14ac:dyDescent="0.25">
      <c r="A21" s="30" t="s">
        <v>148</v>
      </c>
      <c r="B21" s="40">
        <v>45532</v>
      </c>
      <c r="C21" s="41" t="s">
        <v>149</v>
      </c>
      <c r="D21" s="30" t="s">
        <v>77</v>
      </c>
      <c r="E21" s="34">
        <v>194994.76</v>
      </c>
      <c r="F21" s="28">
        <v>45554</v>
      </c>
      <c r="G21" s="42">
        <v>194994.76</v>
      </c>
      <c r="H21" s="34">
        <f t="shared" si="0"/>
        <v>0</v>
      </c>
      <c r="I21" s="6"/>
    </row>
    <row r="22" spans="1:9" customFormat="1" ht="24.95" customHeight="1" x14ac:dyDescent="0.25">
      <c r="A22" s="30" t="s">
        <v>83</v>
      </c>
      <c r="B22" s="40">
        <v>45526</v>
      </c>
      <c r="C22" s="41" t="s">
        <v>98</v>
      </c>
      <c r="D22" s="30" t="s">
        <v>99</v>
      </c>
      <c r="E22" s="34">
        <v>64830.51</v>
      </c>
      <c r="F22" s="28">
        <v>45547</v>
      </c>
      <c r="G22" s="42">
        <v>64830.51</v>
      </c>
      <c r="H22" s="34">
        <f t="shared" si="0"/>
        <v>0</v>
      </c>
      <c r="I22" s="6"/>
    </row>
    <row r="23" spans="1:9" customFormat="1" ht="24.95" customHeight="1" x14ac:dyDescent="0.25">
      <c r="A23" s="24" t="s">
        <v>43</v>
      </c>
      <c r="B23" s="25">
        <v>45536</v>
      </c>
      <c r="C23" s="30" t="s">
        <v>42</v>
      </c>
      <c r="D23" s="24" t="s">
        <v>41</v>
      </c>
      <c r="E23" s="27">
        <v>32657.45</v>
      </c>
      <c r="F23" s="28">
        <v>45565</v>
      </c>
      <c r="G23" s="29">
        <v>0</v>
      </c>
      <c r="H23" s="34">
        <f t="shared" si="0"/>
        <v>32657.45</v>
      </c>
      <c r="I23" s="6"/>
    </row>
    <row r="24" spans="1:9" customFormat="1" ht="24.95" customHeight="1" x14ac:dyDescent="0.25">
      <c r="A24" s="24" t="s">
        <v>17</v>
      </c>
      <c r="B24" s="25">
        <v>45516</v>
      </c>
      <c r="C24" s="37" t="s">
        <v>18</v>
      </c>
      <c r="D24" s="30" t="s">
        <v>134</v>
      </c>
      <c r="E24" s="26">
        <v>141062.79999999999</v>
      </c>
      <c r="F24" s="28">
        <v>45541</v>
      </c>
      <c r="G24" s="39">
        <f>98310+19662</f>
        <v>117972</v>
      </c>
      <c r="H24" s="34">
        <f t="shared" si="0"/>
        <v>23090.799999999988</v>
      </c>
      <c r="I24" s="6"/>
    </row>
    <row r="25" spans="1:9" customFormat="1" ht="24.95" customHeight="1" x14ac:dyDescent="0.25">
      <c r="A25" s="24" t="s">
        <v>97</v>
      </c>
      <c r="B25" s="25">
        <v>45530</v>
      </c>
      <c r="C25" s="37" t="s">
        <v>100</v>
      </c>
      <c r="D25" s="30" t="s">
        <v>101</v>
      </c>
      <c r="E25" s="26">
        <v>15901.54</v>
      </c>
      <c r="F25" s="28">
        <v>45549</v>
      </c>
      <c r="G25" s="39">
        <v>15901.54</v>
      </c>
      <c r="H25" s="34">
        <f t="shared" si="0"/>
        <v>0</v>
      </c>
      <c r="I25" s="6"/>
    </row>
    <row r="26" spans="1:9" customFormat="1" ht="24.95" customHeight="1" x14ac:dyDescent="0.25">
      <c r="A26" s="24" t="s">
        <v>19</v>
      </c>
      <c r="B26" s="25">
        <v>45527</v>
      </c>
      <c r="C26" s="30" t="s">
        <v>29</v>
      </c>
      <c r="D26" s="24" t="s">
        <v>117</v>
      </c>
      <c r="E26" s="27">
        <f>361383.15+337398.72</f>
        <v>698781.87</v>
      </c>
      <c r="F26" s="28">
        <v>45548</v>
      </c>
      <c r="G26" s="29">
        <v>361383.15</v>
      </c>
      <c r="H26" s="26">
        <f t="shared" si="0"/>
        <v>337398.72</v>
      </c>
      <c r="I26" s="6"/>
    </row>
    <row r="27" spans="1:9" customFormat="1" ht="24.95" customHeight="1" x14ac:dyDescent="0.25">
      <c r="A27" s="24" t="s">
        <v>89</v>
      </c>
      <c r="B27" s="25">
        <v>45534</v>
      </c>
      <c r="C27" s="30" t="s">
        <v>110</v>
      </c>
      <c r="D27" s="24" t="s">
        <v>104</v>
      </c>
      <c r="E27" s="27">
        <v>1136444.05</v>
      </c>
      <c r="F27" s="28">
        <v>45555</v>
      </c>
      <c r="G27" s="29">
        <v>1136444.05</v>
      </c>
      <c r="H27" s="26">
        <f t="shared" si="0"/>
        <v>0</v>
      </c>
      <c r="I27" s="6"/>
    </row>
    <row r="28" spans="1:9" customFormat="1" ht="24.95" customHeight="1" x14ac:dyDescent="0.25">
      <c r="A28" s="24" t="s">
        <v>33</v>
      </c>
      <c r="B28" s="25">
        <v>45536</v>
      </c>
      <c r="C28" s="37" t="s">
        <v>36</v>
      </c>
      <c r="D28" s="25" t="s">
        <v>65</v>
      </c>
      <c r="E28" s="26">
        <v>84332.46</v>
      </c>
      <c r="F28" s="28">
        <v>45565</v>
      </c>
      <c r="G28" s="39">
        <v>0</v>
      </c>
      <c r="H28" s="26">
        <f t="shared" si="0"/>
        <v>84332.46</v>
      </c>
      <c r="I28" s="6"/>
    </row>
    <row r="29" spans="1:9" customFormat="1" ht="24.95" customHeight="1" x14ac:dyDescent="0.25">
      <c r="A29" s="24" t="s">
        <v>142</v>
      </c>
      <c r="B29" s="25">
        <v>45558</v>
      </c>
      <c r="C29" s="37" t="s">
        <v>143</v>
      </c>
      <c r="D29" s="24" t="s">
        <v>141</v>
      </c>
      <c r="E29" s="26">
        <v>27000</v>
      </c>
      <c r="F29" s="28">
        <v>45565</v>
      </c>
      <c r="G29" s="39">
        <v>0</v>
      </c>
      <c r="H29" s="26">
        <f t="shared" si="0"/>
        <v>27000</v>
      </c>
      <c r="I29" s="6"/>
    </row>
    <row r="30" spans="1:9" customFormat="1" ht="24.95" customHeight="1" x14ac:dyDescent="0.25">
      <c r="A30" s="24" t="s">
        <v>20</v>
      </c>
      <c r="B30" s="25">
        <v>45532</v>
      </c>
      <c r="C30" s="37" t="s">
        <v>38</v>
      </c>
      <c r="D30" s="24" t="s">
        <v>130</v>
      </c>
      <c r="E30" s="26">
        <f>25508.8+10344.39</f>
        <v>35853.19</v>
      </c>
      <c r="F30" s="28">
        <v>45559</v>
      </c>
      <c r="G30" s="39">
        <f>16889.52+18963.67</f>
        <v>35853.19</v>
      </c>
      <c r="H30" s="26">
        <f t="shared" si="0"/>
        <v>0</v>
      </c>
      <c r="I30" s="6"/>
    </row>
    <row r="31" spans="1:9" customFormat="1" ht="24.95" customHeight="1" x14ac:dyDescent="0.25">
      <c r="A31" s="24" t="s">
        <v>64</v>
      </c>
      <c r="B31" s="25">
        <v>45510</v>
      </c>
      <c r="C31" s="37" t="s">
        <v>63</v>
      </c>
      <c r="D31" s="24" t="s">
        <v>135</v>
      </c>
      <c r="E31" s="26">
        <v>406649.45</v>
      </c>
      <c r="F31" s="28">
        <v>45538</v>
      </c>
      <c r="G31" s="39">
        <v>55784.79</v>
      </c>
      <c r="H31" s="26">
        <f t="shared" si="0"/>
        <v>350864.66000000003</v>
      </c>
      <c r="I31" s="6"/>
    </row>
    <row r="32" spans="1:9" customFormat="1" ht="24.95" customHeight="1" x14ac:dyDescent="0.25">
      <c r="A32" s="24" t="s">
        <v>37</v>
      </c>
      <c r="B32" s="25">
        <v>45536</v>
      </c>
      <c r="C32" s="30" t="s">
        <v>40</v>
      </c>
      <c r="D32" s="24" t="s">
        <v>66</v>
      </c>
      <c r="E32" s="27">
        <v>91186.44</v>
      </c>
      <c r="F32" s="28">
        <v>45565</v>
      </c>
      <c r="G32" s="29">
        <v>0</v>
      </c>
      <c r="H32" s="26">
        <f t="shared" si="0"/>
        <v>91186.44</v>
      </c>
      <c r="I32" s="6"/>
    </row>
    <row r="33" spans="1:9" customFormat="1" ht="24.95" customHeight="1" x14ac:dyDescent="0.25">
      <c r="A33" s="24" t="s">
        <v>21</v>
      </c>
      <c r="B33" s="25">
        <v>45536</v>
      </c>
      <c r="C33" s="24" t="s">
        <v>22</v>
      </c>
      <c r="D33" s="24" t="s">
        <v>131</v>
      </c>
      <c r="E33" s="27">
        <f>414218.46+428851.7+460653.96+195775.81</f>
        <v>1499499.9300000002</v>
      </c>
      <c r="F33" s="28">
        <v>45559</v>
      </c>
      <c r="G33" s="29">
        <f>414218.46+428851.7+460653.96+195775.81</f>
        <v>1499499.9300000002</v>
      </c>
      <c r="H33" s="26">
        <f t="shared" si="0"/>
        <v>0</v>
      </c>
      <c r="I33" s="6"/>
    </row>
    <row r="34" spans="1:9" customFormat="1" ht="24.95" customHeight="1" x14ac:dyDescent="0.25">
      <c r="A34" s="24" t="s">
        <v>92</v>
      </c>
      <c r="B34" s="25">
        <v>45524</v>
      </c>
      <c r="C34" s="24" t="s">
        <v>109</v>
      </c>
      <c r="D34" s="24" t="s">
        <v>105</v>
      </c>
      <c r="E34" s="27">
        <v>7361.95</v>
      </c>
      <c r="F34" s="28">
        <v>45548</v>
      </c>
      <c r="G34" s="29">
        <v>7361.95</v>
      </c>
      <c r="H34" s="26">
        <f t="shared" si="0"/>
        <v>0</v>
      </c>
      <c r="I34" s="6"/>
    </row>
    <row r="35" spans="1:9" customFormat="1" ht="24.95" customHeight="1" x14ac:dyDescent="0.25">
      <c r="A35" s="24" t="s">
        <v>154</v>
      </c>
      <c r="B35" s="25">
        <v>45551</v>
      </c>
      <c r="C35" s="30" t="s">
        <v>52</v>
      </c>
      <c r="D35" s="24" t="s">
        <v>155</v>
      </c>
      <c r="E35" s="27">
        <v>35000.449999999997</v>
      </c>
      <c r="F35" s="28">
        <v>45565</v>
      </c>
      <c r="G35" s="29">
        <v>0</v>
      </c>
      <c r="H35" s="26">
        <f t="shared" si="0"/>
        <v>35000.449999999997</v>
      </c>
      <c r="I35" s="6"/>
    </row>
    <row r="36" spans="1:9" customFormat="1" ht="24.95" customHeight="1" x14ac:dyDescent="0.25">
      <c r="A36" s="24" t="s">
        <v>67</v>
      </c>
      <c r="B36" s="25">
        <v>45464</v>
      </c>
      <c r="C36" s="30" t="s">
        <v>68</v>
      </c>
      <c r="D36" s="24" t="s">
        <v>96</v>
      </c>
      <c r="E36" s="27">
        <v>320000</v>
      </c>
      <c r="F36" s="28" t="s">
        <v>144</v>
      </c>
      <c r="G36" s="29">
        <v>0</v>
      </c>
      <c r="H36" s="26">
        <f t="shared" si="0"/>
        <v>320000</v>
      </c>
      <c r="I36" s="6"/>
    </row>
    <row r="37" spans="1:9" customFormat="1" ht="24.95" customHeight="1" x14ac:dyDescent="0.25">
      <c r="A37" s="24" t="s">
        <v>53</v>
      </c>
      <c r="B37" s="25">
        <v>45533</v>
      </c>
      <c r="C37" s="30" t="s">
        <v>58</v>
      </c>
      <c r="D37" s="24" t="s">
        <v>137</v>
      </c>
      <c r="E37" s="27">
        <f>758153.2+208055.7-24524.44</f>
        <v>941684.46</v>
      </c>
      <c r="F37" s="28">
        <v>45553</v>
      </c>
      <c r="G37" s="29">
        <f>183531.26+200000</f>
        <v>383531.26</v>
      </c>
      <c r="H37" s="35">
        <f t="shared" si="0"/>
        <v>558153.19999999995</v>
      </c>
      <c r="I37" s="31"/>
    </row>
    <row r="38" spans="1:9" customFormat="1" ht="24.95" customHeight="1" x14ac:dyDescent="0.25">
      <c r="A38" s="24" t="s">
        <v>23</v>
      </c>
      <c r="B38" s="25">
        <v>45504</v>
      </c>
      <c r="C38" s="24" t="s">
        <v>39</v>
      </c>
      <c r="D38" s="24" t="s">
        <v>127</v>
      </c>
      <c r="E38" s="26">
        <v>504104.6</v>
      </c>
      <c r="F38" s="28">
        <v>45539</v>
      </c>
      <c r="G38" s="39">
        <v>37223.879999999997</v>
      </c>
      <c r="H38" s="26">
        <f t="shared" si="0"/>
        <v>466880.72</v>
      </c>
      <c r="I38" s="6"/>
    </row>
    <row r="39" spans="1:9" customFormat="1" ht="24.95" customHeight="1" x14ac:dyDescent="0.25">
      <c r="A39" s="24" t="s">
        <v>87</v>
      </c>
      <c r="B39" s="25">
        <v>45510</v>
      </c>
      <c r="C39" s="24" t="s">
        <v>111</v>
      </c>
      <c r="D39" s="24" t="s">
        <v>70</v>
      </c>
      <c r="E39" s="26">
        <v>44524.88</v>
      </c>
      <c r="F39" s="28">
        <v>45539</v>
      </c>
      <c r="G39" s="39">
        <v>44524.88</v>
      </c>
      <c r="H39" s="26">
        <f t="shared" si="0"/>
        <v>0</v>
      </c>
      <c r="I39" s="6"/>
    </row>
    <row r="40" spans="1:9" customFormat="1" ht="24.95" customHeight="1" x14ac:dyDescent="0.25">
      <c r="A40" s="24" t="s">
        <v>156</v>
      </c>
      <c r="B40" s="25">
        <v>45538</v>
      </c>
      <c r="C40" s="24" t="s">
        <v>73</v>
      </c>
      <c r="D40" s="24" t="s">
        <v>157</v>
      </c>
      <c r="E40" s="26">
        <v>2480.2600000000002</v>
      </c>
      <c r="F40" s="28">
        <v>45565</v>
      </c>
      <c r="G40" s="39">
        <v>0</v>
      </c>
      <c r="H40" s="26">
        <f t="shared" ref="H40:H63" si="1">+E40-G40</f>
        <v>2480.2600000000002</v>
      </c>
      <c r="I40" s="6"/>
    </row>
    <row r="41" spans="1:9" customFormat="1" ht="24.95" customHeight="1" x14ac:dyDescent="0.25">
      <c r="A41" s="24" t="s">
        <v>150</v>
      </c>
      <c r="B41" s="25">
        <v>45546</v>
      </c>
      <c r="C41" s="24" t="s">
        <v>151</v>
      </c>
      <c r="D41" s="24" t="s">
        <v>152</v>
      </c>
      <c r="E41" s="26">
        <v>42824.800000000003</v>
      </c>
      <c r="F41" s="28">
        <v>45565</v>
      </c>
      <c r="G41" s="39">
        <v>42824.800000000003</v>
      </c>
      <c r="H41" s="26">
        <f t="shared" si="1"/>
        <v>0</v>
      </c>
      <c r="I41" s="6"/>
    </row>
    <row r="42" spans="1:9" customFormat="1" ht="24.95" customHeight="1" x14ac:dyDescent="0.25">
      <c r="A42" s="24" t="s">
        <v>94</v>
      </c>
      <c r="B42" s="25">
        <v>45530</v>
      </c>
      <c r="C42" s="24" t="s">
        <v>103</v>
      </c>
      <c r="D42" s="24" t="s">
        <v>102</v>
      </c>
      <c r="E42" s="26">
        <v>3051</v>
      </c>
      <c r="F42" s="28">
        <v>45549</v>
      </c>
      <c r="G42" s="39">
        <v>3051</v>
      </c>
      <c r="H42" s="26">
        <f t="shared" si="1"/>
        <v>0</v>
      </c>
      <c r="I42" s="6"/>
    </row>
    <row r="43" spans="1:9" customFormat="1" ht="24.95" customHeight="1" x14ac:dyDescent="0.25">
      <c r="A43" s="24" t="s">
        <v>69</v>
      </c>
      <c r="B43" s="25">
        <v>45552</v>
      </c>
      <c r="C43" s="24" t="s">
        <v>72</v>
      </c>
      <c r="D43" s="24" t="s">
        <v>166</v>
      </c>
      <c r="E43" s="26">
        <v>18750.490000000002</v>
      </c>
      <c r="F43" s="28">
        <v>45565</v>
      </c>
      <c r="G43" s="39">
        <v>0</v>
      </c>
      <c r="H43" s="26">
        <f t="shared" si="1"/>
        <v>18750.490000000002</v>
      </c>
      <c r="I43" s="6"/>
    </row>
    <row r="44" spans="1:9" customFormat="1" ht="24.95" customHeight="1" x14ac:dyDescent="0.25">
      <c r="A44" s="24" t="s">
        <v>173</v>
      </c>
      <c r="B44" s="25">
        <v>45479</v>
      </c>
      <c r="C44" s="24" t="s">
        <v>178</v>
      </c>
      <c r="D44" s="24" t="s">
        <v>177</v>
      </c>
      <c r="E44" s="26">
        <v>226447.64</v>
      </c>
      <c r="F44" s="28">
        <v>45565</v>
      </c>
      <c r="G44" s="39">
        <v>0</v>
      </c>
      <c r="H44" s="26">
        <f t="shared" si="1"/>
        <v>226447.64</v>
      </c>
      <c r="I44" s="6"/>
    </row>
    <row r="45" spans="1:9" customFormat="1" ht="24.95" customHeight="1" x14ac:dyDescent="0.25">
      <c r="A45" s="24" t="s">
        <v>45</v>
      </c>
      <c r="B45" s="25">
        <v>45530</v>
      </c>
      <c r="C45" s="24" t="s">
        <v>46</v>
      </c>
      <c r="D45" s="24" t="s">
        <v>118</v>
      </c>
      <c r="E45" s="26">
        <v>78225.2</v>
      </c>
      <c r="F45" s="28">
        <v>45549</v>
      </c>
      <c r="G45" s="39">
        <v>20551.599999999999</v>
      </c>
      <c r="H45" s="26">
        <f t="shared" si="1"/>
        <v>57673.599999999999</v>
      </c>
      <c r="I45" s="6"/>
    </row>
    <row r="46" spans="1:9" customFormat="1" ht="24.95" customHeight="1" x14ac:dyDescent="0.25">
      <c r="A46" s="24" t="s">
        <v>78</v>
      </c>
      <c r="B46" s="25">
        <v>45524</v>
      </c>
      <c r="C46" s="24" t="s">
        <v>71</v>
      </c>
      <c r="D46" s="24" t="s">
        <v>125</v>
      </c>
      <c r="E46" s="26">
        <v>87745.06</v>
      </c>
      <c r="F46" s="28">
        <v>45556</v>
      </c>
      <c r="G46" s="39">
        <v>87745.06</v>
      </c>
      <c r="H46" s="26">
        <f t="shared" si="1"/>
        <v>0</v>
      </c>
      <c r="I46" s="10"/>
    </row>
    <row r="47" spans="1:9" customFormat="1" ht="24.95" customHeight="1" x14ac:dyDescent="0.25">
      <c r="A47" s="24" t="s">
        <v>91</v>
      </c>
      <c r="B47" s="25">
        <v>45518</v>
      </c>
      <c r="C47" s="24" t="s">
        <v>112</v>
      </c>
      <c r="D47" s="24" t="s">
        <v>106</v>
      </c>
      <c r="E47" s="26">
        <v>57350.8</v>
      </c>
      <c r="F47" s="28">
        <v>45548</v>
      </c>
      <c r="G47" s="39">
        <v>57350.8</v>
      </c>
      <c r="H47" s="26">
        <f t="shared" si="1"/>
        <v>0</v>
      </c>
      <c r="I47" s="6"/>
    </row>
    <row r="48" spans="1:9" customFormat="1" ht="24.95" customHeight="1" x14ac:dyDescent="0.25">
      <c r="A48" s="24" t="s">
        <v>139</v>
      </c>
      <c r="B48" s="25">
        <v>45545</v>
      </c>
      <c r="C48" s="24" t="s">
        <v>140</v>
      </c>
      <c r="D48" s="24" t="s">
        <v>141</v>
      </c>
      <c r="E48" s="26">
        <v>21000</v>
      </c>
      <c r="F48" s="28">
        <v>45565</v>
      </c>
      <c r="G48" s="39">
        <v>0</v>
      </c>
      <c r="H48" s="26">
        <f t="shared" si="1"/>
        <v>21000</v>
      </c>
      <c r="I48" s="6"/>
    </row>
    <row r="49" spans="1:9" customFormat="1" ht="24.95" customHeight="1" x14ac:dyDescent="0.25">
      <c r="A49" s="24" t="s">
        <v>93</v>
      </c>
      <c r="B49" s="25">
        <v>45530</v>
      </c>
      <c r="C49" s="24" t="s">
        <v>113</v>
      </c>
      <c r="D49" s="24" t="s">
        <v>107</v>
      </c>
      <c r="E49" s="26">
        <v>3010.99</v>
      </c>
      <c r="F49" s="28">
        <v>45554</v>
      </c>
      <c r="G49" s="39">
        <v>3010.99</v>
      </c>
      <c r="H49" s="26">
        <f t="shared" si="1"/>
        <v>0</v>
      </c>
      <c r="I49" s="6"/>
    </row>
    <row r="50" spans="1:9" customFormat="1" ht="24.95" customHeight="1" x14ac:dyDescent="0.25">
      <c r="A50" s="24" t="s">
        <v>95</v>
      </c>
      <c r="B50" s="25">
        <v>45525</v>
      </c>
      <c r="C50" s="24" t="s">
        <v>114</v>
      </c>
      <c r="D50" s="24" t="s">
        <v>108</v>
      </c>
      <c r="E50" s="26">
        <v>19801.45</v>
      </c>
      <c r="F50" s="28">
        <v>45548</v>
      </c>
      <c r="G50" s="39">
        <v>19801.45</v>
      </c>
      <c r="H50" s="26">
        <f t="shared" si="1"/>
        <v>0</v>
      </c>
      <c r="I50" s="6"/>
    </row>
    <row r="51" spans="1:9" customFormat="1" ht="24.95" customHeight="1" x14ac:dyDescent="0.25">
      <c r="A51" s="24" t="s">
        <v>85</v>
      </c>
      <c r="B51" s="25">
        <v>45518</v>
      </c>
      <c r="C51" s="43" t="s">
        <v>120</v>
      </c>
      <c r="D51" s="24" t="s">
        <v>121</v>
      </c>
      <c r="E51" s="27">
        <v>25232.2</v>
      </c>
      <c r="F51" s="28">
        <v>45540</v>
      </c>
      <c r="G51" s="39">
        <v>25232.2</v>
      </c>
      <c r="H51" s="26">
        <f t="shared" si="1"/>
        <v>0</v>
      </c>
      <c r="I51" s="10"/>
    </row>
    <row r="52" spans="1:9" customFormat="1" ht="24.95" customHeight="1" x14ac:dyDescent="0.25">
      <c r="A52" s="24" t="s">
        <v>145</v>
      </c>
      <c r="B52" s="25">
        <v>45511</v>
      </c>
      <c r="C52" s="43" t="s">
        <v>146</v>
      </c>
      <c r="D52" s="24" t="s">
        <v>147</v>
      </c>
      <c r="E52" s="27">
        <v>490192.96</v>
      </c>
      <c r="F52" s="28">
        <v>45565</v>
      </c>
      <c r="G52" s="39">
        <v>490192.96</v>
      </c>
      <c r="H52" s="26">
        <f t="shared" si="1"/>
        <v>0</v>
      </c>
      <c r="I52" s="10"/>
    </row>
    <row r="53" spans="1:9" customFormat="1" ht="24.95" customHeight="1" x14ac:dyDescent="0.25">
      <c r="A53" s="24" t="s">
        <v>32</v>
      </c>
      <c r="B53" s="25">
        <v>45519</v>
      </c>
      <c r="C53" s="43" t="s">
        <v>81</v>
      </c>
      <c r="D53" s="24" t="s">
        <v>119</v>
      </c>
      <c r="E53" s="27">
        <v>12871</v>
      </c>
      <c r="F53" s="28">
        <v>45541</v>
      </c>
      <c r="G53" s="39">
        <v>12871</v>
      </c>
      <c r="H53" s="26">
        <f t="shared" si="1"/>
        <v>0</v>
      </c>
      <c r="I53" s="10"/>
    </row>
    <row r="54" spans="1:9" customFormat="1" ht="24.95" customHeight="1" x14ac:dyDescent="0.25">
      <c r="A54" s="24" t="s">
        <v>34</v>
      </c>
      <c r="B54" s="25">
        <v>45536</v>
      </c>
      <c r="C54" s="43" t="s">
        <v>35</v>
      </c>
      <c r="D54" s="24" t="s">
        <v>88</v>
      </c>
      <c r="E54" s="27">
        <v>5380</v>
      </c>
      <c r="F54" s="28">
        <v>45565</v>
      </c>
      <c r="G54" s="27">
        <v>0</v>
      </c>
      <c r="H54" s="26">
        <f t="shared" si="1"/>
        <v>5380</v>
      </c>
      <c r="I54" s="6"/>
    </row>
    <row r="55" spans="1:9" customFormat="1" ht="24.95" customHeight="1" x14ac:dyDescent="0.25">
      <c r="A55" s="24" t="s">
        <v>76</v>
      </c>
      <c r="B55" s="25">
        <v>45552</v>
      </c>
      <c r="C55" s="43" t="s">
        <v>79</v>
      </c>
      <c r="D55" s="24" t="s">
        <v>161</v>
      </c>
      <c r="E55" s="27">
        <v>579500</v>
      </c>
      <c r="F55" s="28">
        <v>45565</v>
      </c>
      <c r="G55" s="39">
        <v>0</v>
      </c>
      <c r="H55" s="26">
        <f t="shared" si="1"/>
        <v>579500</v>
      </c>
      <c r="I55" s="10"/>
    </row>
    <row r="56" spans="1:9" customFormat="1" ht="24.95" customHeight="1" x14ac:dyDescent="0.25">
      <c r="A56" s="24" t="s">
        <v>74</v>
      </c>
      <c r="B56" s="25">
        <v>45509</v>
      </c>
      <c r="C56" s="43" t="s">
        <v>115</v>
      </c>
      <c r="D56" s="24" t="s">
        <v>128</v>
      </c>
      <c r="E56" s="27">
        <f>1337468+823140</f>
        <v>2160608</v>
      </c>
      <c r="F56" s="28">
        <v>45536</v>
      </c>
      <c r="G56" s="39">
        <f>274379.92+1337468</f>
        <v>1611847.92</v>
      </c>
      <c r="H56" s="26">
        <f t="shared" si="1"/>
        <v>548760.08000000007</v>
      </c>
      <c r="I56" s="10"/>
    </row>
    <row r="57" spans="1:9" customFormat="1" ht="24.95" customHeight="1" x14ac:dyDescent="0.25">
      <c r="A57" s="24" t="s">
        <v>75</v>
      </c>
      <c r="B57" s="25">
        <v>45565</v>
      </c>
      <c r="C57" s="43" t="s">
        <v>80</v>
      </c>
      <c r="D57" s="24" t="s">
        <v>167</v>
      </c>
      <c r="E57" s="27">
        <v>108727.37</v>
      </c>
      <c r="F57" s="28">
        <v>45565</v>
      </c>
      <c r="G57" s="27">
        <v>0</v>
      </c>
      <c r="H57" s="26">
        <f t="shared" si="1"/>
        <v>108727.37</v>
      </c>
      <c r="I57" s="6"/>
    </row>
    <row r="58" spans="1:9" customFormat="1" ht="24.95" customHeight="1" x14ac:dyDescent="0.25">
      <c r="A58" s="24" t="s">
        <v>158</v>
      </c>
      <c r="B58" s="25">
        <v>45548</v>
      </c>
      <c r="C58" s="24" t="s">
        <v>159</v>
      </c>
      <c r="D58" s="24" t="s">
        <v>160</v>
      </c>
      <c r="E58" s="26">
        <v>35126.25</v>
      </c>
      <c r="F58" s="28">
        <v>45565</v>
      </c>
      <c r="G58" s="39">
        <v>0</v>
      </c>
      <c r="H58" s="26">
        <f t="shared" si="1"/>
        <v>35126.25</v>
      </c>
      <c r="I58" s="6"/>
    </row>
    <row r="59" spans="1:9" customFormat="1" ht="24.95" customHeight="1" x14ac:dyDescent="0.25">
      <c r="A59" s="24" t="s">
        <v>122</v>
      </c>
      <c r="B59" s="25">
        <v>45538</v>
      </c>
      <c r="C59" s="24" t="s">
        <v>123</v>
      </c>
      <c r="D59" s="24" t="s">
        <v>124</v>
      </c>
      <c r="E59" s="26">
        <v>20000</v>
      </c>
      <c r="F59" s="28">
        <v>45556</v>
      </c>
      <c r="G59" s="39">
        <v>20000</v>
      </c>
      <c r="H59" s="26">
        <f t="shared" si="1"/>
        <v>0</v>
      </c>
      <c r="I59" s="6"/>
    </row>
    <row r="60" spans="1:9" customFormat="1" ht="24.95" customHeight="1" x14ac:dyDescent="0.25">
      <c r="A60" s="24" t="s">
        <v>61</v>
      </c>
      <c r="B60" s="25">
        <v>45536</v>
      </c>
      <c r="C60" s="24" t="s">
        <v>62</v>
      </c>
      <c r="D60" s="24" t="s">
        <v>168</v>
      </c>
      <c r="E60" s="26">
        <v>209794.19</v>
      </c>
      <c r="F60" s="28">
        <v>45565</v>
      </c>
      <c r="G60" s="39">
        <v>0</v>
      </c>
      <c r="H60" s="26">
        <f t="shared" si="1"/>
        <v>209794.19</v>
      </c>
      <c r="I60" s="10"/>
    </row>
    <row r="61" spans="1:9" customFormat="1" ht="24.95" customHeight="1" x14ac:dyDescent="0.25">
      <c r="A61" s="24" t="s">
        <v>24</v>
      </c>
      <c r="B61" s="25">
        <v>45532</v>
      </c>
      <c r="C61" s="30" t="s">
        <v>15</v>
      </c>
      <c r="D61" s="24" t="s">
        <v>82</v>
      </c>
      <c r="E61" s="26">
        <v>614582.72</v>
      </c>
      <c r="F61" s="28">
        <v>45565</v>
      </c>
      <c r="G61" s="39">
        <f>2336.4+23430.77+7039.26</f>
        <v>32806.43</v>
      </c>
      <c r="H61" s="26">
        <f t="shared" si="1"/>
        <v>581776.28999999992</v>
      </c>
      <c r="I61" s="10"/>
    </row>
    <row r="62" spans="1:9" customFormat="1" ht="24.95" customHeight="1" x14ac:dyDescent="0.25">
      <c r="A62" s="24" t="s">
        <v>163</v>
      </c>
      <c r="B62" s="25">
        <v>45534</v>
      </c>
      <c r="C62" s="24" t="s">
        <v>164</v>
      </c>
      <c r="D62" s="24" t="s">
        <v>165</v>
      </c>
      <c r="E62" s="26">
        <v>18076.8</v>
      </c>
      <c r="F62" s="28">
        <v>45554</v>
      </c>
      <c r="G62" s="39">
        <v>18076.8</v>
      </c>
      <c r="H62" s="26">
        <f t="shared" si="1"/>
        <v>0</v>
      </c>
      <c r="I62" s="10"/>
    </row>
    <row r="63" spans="1:9" customFormat="1" ht="24.95" customHeight="1" x14ac:dyDescent="0.25">
      <c r="A63" s="24" t="s">
        <v>25</v>
      </c>
      <c r="B63" s="25">
        <v>45530</v>
      </c>
      <c r="C63" s="30" t="s">
        <v>26</v>
      </c>
      <c r="D63" s="24" t="s">
        <v>136</v>
      </c>
      <c r="E63" s="27">
        <f>86888.16+90363.67</f>
        <v>177251.83000000002</v>
      </c>
      <c r="F63" s="28">
        <v>45548</v>
      </c>
      <c r="G63" s="29">
        <v>86888.16</v>
      </c>
      <c r="H63" s="27">
        <f t="shared" si="1"/>
        <v>90363.670000000013</v>
      </c>
      <c r="I63" s="10"/>
    </row>
    <row r="64" spans="1:9" ht="22.9" customHeight="1" x14ac:dyDescent="0.25">
      <c r="A64" s="14" t="s">
        <v>27</v>
      </c>
      <c r="B64" s="14"/>
      <c r="C64" s="14"/>
      <c r="D64" s="14"/>
      <c r="E64" s="7">
        <f>SUM(E7:E63)</f>
        <v>23567884.659999993</v>
      </c>
      <c r="F64" s="7"/>
      <c r="G64" s="7">
        <f>SUM(G7:G63)</f>
        <v>10580290.720000003</v>
      </c>
      <c r="H64" s="7">
        <f>SUM(H7:H63)</f>
        <v>12987593.939999998</v>
      </c>
      <c r="I64" s="9"/>
    </row>
    <row r="65" spans="3:9" x14ac:dyDescent="0.2">
      <c r="D65" s="15"/>
      <c r="G65" s="8"/>
      <c r="I65" s="9"/>
    </row>
    <row r="66" spans="3:9" x14ac:dyDescent="0.2">
      <c r="D66" s="15"/>
      <c r="G66" s="8"/>
      <c r="I66" s="9"/>
    </row>
    <row r="67" spans="3:9" x14ac:dyDescent="0.2">
      <c r="G67" s="8"/>
    </row>
    <row r="69" spans="3:9" x14ac:dyDescent="0.2">
      <c r="C69" s="16"/>
    </row>
    <row r="70" spans="3:9" x14ac:dyDescent="0.2">
      <c r="C70" s="15"/>
    </row>
  </sheetData>
  <autoFilter ref="A6:H63" xr:uid="{00000000-0009-0000-0000-000000000000}">
    <sortState xmlns:xlrd2="http://schemas.microsoft.com/office/spreadsheetml/2017/richdata2" ref="A7:H63">
      <sortCondition ref="A6:A63"/>
    </sortState>
  </autoFilter>
  <sortState xmlns:xlrd2="http://schemas.microsoft.com/office/spreadsheetml/2017/richdata2" ref="A7:H63">
    <sortCondition ref="A7:A63"/>
  </sortState>
  <mergeCells count="4">
    <mergeCell ref="A2:H2"/>
    <mergeCell ref="A3:H3"/>
    <mergeCell ref="A4:H4"/>
    <mergeCell ref="A5:H5"/>
  </mergeCells>
  <pageMargins left="0.7" right="0.7" top="0.75" bottom="0.75" header="0.3" footer="0.3"/>
  <pageSetup scale="46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bf3335f-e4f0-4829-9abc-95a146d64f3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2024-10-11T15:27:54Z</cp:lastPrinted>
  <dcterms:created xsi:type="dcterms:W3CDTF">2023-02-06T15:07:28Z</dcterms:created>
  <dcterms:modified xsi:type="dcterms:W3CDTF">2024-10-11T15:28:01Z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