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9CA94654-0D33-46CE-A0BF-356B5BEE3E9C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SEPTIEMBRE 2025" sheetId="11" r:id="rId1"/>
  </sheets>
  <definedNames>
    <definedName name="_xlnm._FilterDatabase" localSheetId="0" hidden="1">'SEPTIEMBRE 2025'!$A$8:$H$75</definedName>
    <definedName name="_xlnm.Print_Area" localSheetId="0">'SEPTIEMBRE 2025'!$A$1:$H$76</definedName>
    <definedName name="_xlnm.Print_Titles" localSheetId="0">'SEPTIEMBRE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1" l="1"/>
  <c r="H11" i="11"/>
  <c r="H53" i="11"/>
  <c r="H46" i="11"/>
  <c r="H30" i="11"/>
  <c r="H18" i="11"/>
  <c r="H71" i="11"/>
  <c r="H60" i="11"/>
  <c r="E14" i="11"/>
  <c r="E34" i="11"/>
  <c r="H49" i="11"/>
  <c r="E50" i="11"/>
  <c r="E37" i="11"/>
  <c r="H43" i="11"/>
  <c r="E51" i="11"/>
  <c r="G14" i="11"/>
  <c r="H14" i="11" s="1"/>
  <c r="H73" i="11"/>
  <c r="E27" i="11"/>
  <c r="H28" i="11"/>
  <c r="E41" i="11"/>
  <c r="G41" i="11"/>
  <c r="H54" i="11"/>
  <c r="H21" i="11"/>
  <c r="G9" i="11"/>
  <c r="H9" i="11" s="1"/>
  <c r="E9" i="11"/>
  <c r="G20" i="11"/>
  <c r="E20" i="11"/>
  <c r="E32" i="11"/>
  <c r="G32" i="11"/>
  <c r="E70" i="11"/>
  <c r="H55" i="11"/>
  <c r="E62" i="11"/>
  <c r="G68" i="11"/>
  <c r="E68" i="11"/>
  <c r="H16" i="11"/>
  <c r="G12" i="11"/>
  <c r="G75" i="11" s="1"/>
  <c r="E12" i="11"/>
  <c r="H12" i="11" s="1"/>
  <c r="H57" i="11"/>
  <c r="E35" i="11"/>
  <c r="H35" i="11" s="1"/>
  <c r="G72" i="11"/>
  <c r="H25" i="11"/>
  <c r="H64" i="11"/>
  <c r="H68" i="11" l="1"/>
  <c r="E74" i="11"/>
  <c r="H66" i="11" l="1"/>
  <c r="H70" i="11"/>
  <c r="H23" i="11"/>
  <c r="H45" i="11"/>
  <c r="E26" i="11"/>
  <c r="H10" i="11"/>
  <c r="E75" i="11" l="1"/>
  <c r="H48" i="11"/>
  <c r="H20" i="11" l="1"/>
  <c r="H15" i="11"/>
  <c r="H27" i="11"/>
  <c r="H33" i="11"/>
  <c r="H31" i="11"/>
  <c r="H32" i="11"/>
  <c r="H34" i="11"/>
  <c r="H37" i="11"/>
  <c r="H38" i="11"/>
  <c r="H39" i="11"/>
  <c r="H47" i="11"/>
  <c r="H50" i="11"/>
  <c r="H51" i="11"/>
  <c r="H59" i="11"/>
  <c r="H61" i="11"/>
  <c r="H62" i="11"/>
  <c r="H65" i="11"/>
  <c r="H69" i="11"/>
  <c r="H72" i="11"/>
  <c r="H41" i="11" l="1"/>
  <c r="H19" i="11"/>
  <c r="H74" i="11"/>
  <c r="H17" i="11" l="1"/>
  <c r="H75" i="11" s="1"/>
</calcChain>
</file>

<file path=xl/sharedStrings.xml><?xml version="1.0" encoding="utf-8"?>
<sst xmlns="http://schemas.openxmlformats.org/spreadsheetml/2006/main" count="213" uniqueCount="210">
  <si>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</si>
  <si>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</si>
  <si>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</si>
  <si>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</si>
  <si>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</si>
  <si>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</si>
  <si>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</si>
  <si>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</si>
  <si>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</si>
  <si>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</si>
  <si>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</si>
  <si>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</si>
  <si>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</si>
  <si>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</si>
  <si>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</si>
  <si>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</si>
  <si>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</si>
  <si>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</si>
  <si>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</si>
  <si>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</si>
  <si>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</si>
  <si>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</si>
  <si>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</si>
  <si>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</si>
  <si>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</si>
  <si>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</si>
  <si>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</si>
  <si>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</si>
  <si>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</si>
  <si>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</si>
  <si>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</si>
  <si>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</si>
  <si>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</si>
  <si>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</si>
  <si>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</si>
  <si>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</si>
  <si>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</si>
  <si>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</si>
  <si>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</si>
  <si>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</si>
  <si>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</si>
  <si>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</si>
  <si>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</si>
  <si>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</si>
  <si>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</si>
  <si>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</si>
  <si>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</si>
  <si>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</si>
  <si>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</si>
  <si>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</si>
  <si>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CS2024-108</t>
  </si>
  <si>
    <t>NEXALINK TECHNOLOGIES</t>
  </si>
  <si>
    <t>CON6015/24</t>
  </si>
  <si>
    <t>SAN MIGUEL, C X A</t>
  </si>
  <si>
    <t>O/C#82/24</t>
  </si>
  <si>
    <t>QC 2000  CONSULTORES LATINOAMERICANOS, S R L</t>
  </si>
  <si>
    <t>Flota Año 2025.</t>
  </si>
  <si>
    <t>C&amp;C TECHNOLOGY</t>
  </si>
  <si>
    <t>CLICKTECK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</si>
  <si>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</si>
  <si>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</si>
  <si>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</si>
  <si>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</si>
  <si>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</si>
  <si>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CON-881/25</t>
  </si>
  <si>
    <t>P/Almuerzo colaboradores de la institucion.</t>
  </si>
  <si>
    <t>CONBS-3045/24</t>
  </si>
  <si>
    <t>ISLA DOMINICANA DE PETROLEO CORPORATION</t>
  </si>
  <si>
    <t>P/combustible p/colaboradores de la institucion 2025.</t>
  </si>
  <si>
    <t>BS-3576-2025</t>
  </si>
  <si>
    <t>P/Licencia informatica y capacitacion colaborador.</t>
  </si>
  <si>
    <t>IGNAVIL CONFECCIONES INDUSTRIALES</t>
  </si>
  <si>
    <t>P/Compra accesorios de vestir.</t>
  </si>
  <si>
    <t>O/C#53/25-B1500000010</t>
  </si>
  <si>
    <t>OC#28/2025</t>
  </si>
  <si>
    <t>P/Compra de materiales de oficina.</t>
  </si>
  <si>
    <t>ACRILARTE</t>
  </si>
  <si>
    <t>CENTRO ESPECIAL DE COMPUTACION</t>
  </si>
  <si>
    <t>O/C# 07/2025</t>
  </si>
  <si>
    <t>P/Mantenimiento de ascensor de la institucion.</t>
  </si>
  <si>
    <t>E450000000095/96</t>
  </si>
  <si>
    <t>O/C# 27/25</t>
  </si>
  <si>
    <t>CONTRATO BS-5189/25</t>
  </si>
  <si>
    <t>Pago alquiler equipo de oficina uso de la institución.</t>
  </si>
  <si>
    <t>INDUSTRIA BANILEJA</t>
  </si>
  <si>
    <t>CENTRO CUESTA NACIONAL C POR A</t>
  </si>
  <si>
    <t>SUPLIDORA RENMA SRL</t>
  </si>
  <si>
    <t>GTG INDUSTRIAL SRL</t>
  </si>
  <si>
    <t>SOLAJICO COMERCIAL</t>
  </si>
  <si>
    <t xml:space="preserve">IMPRESOS TRES TINTAS </t>
  </si>
  <si>
    <t xml:space="preserve">RAMIREZ &amp; MOJICA </t>
  </si>
  <si>
    <t>SETI &amp; SIDIF SUPPLY OFFICES SRL</t>
  </si>
  <si>
    <t>SOLUCIONES ELECTRICAS ALBERTO LOPEZ</t>
  </si>
  <si>
    <t xml:space="preserve">CENTRO COPIADORA NACO </t>
  </si>
  <si>
    <t>B1500002963</t>
  </si>
  <si>
    <t>B1500005053</t>
  </si>
  <si>
    <t>B1500001555</t>
  </si>
  <si>
    <t>E450000000118</t>
  </si>
  <si>
    <t>B1500000220</t>
  </si>
  <si>
    <t>B1500000026</t>
  </si>
  <si>
    <t>B1500002249</t>
  </si>
  <si>
    <t>P/Encuadernación labor diaria.</t>
  </si>
  <si>
    <t>P/Compra alimentos y bebidas.</t>
  </si>
  <si>
    <t>P/Suministro y materiales de limpieza para uso de la institución .</t>
  </si>
  <si>
    <t>P/Impresión tarjetas p/uso de la institución.</t>
  </si>
  <si>
    <t>P/Adq. de alimentos y bebidas para la institución.</t>
  </si>
  <si>
    <t>P/Compra equipos informáticos.</t>
  </si>
  <si>
    <t>P/Renovación licencias informáticas.</t>
  </si>
  <si>
    <t>P/Colocación de analizador de red eléctrica.</t>
  </si>
  <si>
    <t>P/Adquisición de materiales de oficina.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</si>
  <si>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</si>
  <si>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</si>
  <si>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</si>
  <si>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</si>
  <si>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P/Combustible año 2025.</t>
  </si>
  <si>
    <t>P/Servicios Seguros Medicos Empleados</t>
  </si>
  <si>
    <t>P/Mantenimiento A/A de la institucion.</t>
  </si>
  <si>
    <t>P/Servicios de electricidad.</t>
  </si>
  <si>
    <t>P/Equipos tecnologico  de la institucion.</t>
  </si>
  <si>
    <t>P/Mant. Equipos de Tecnologias</t>
  </si>
  <si>
    <t>P/Mant. equipos de planta electrica.</t>
  </si>
  <si>
    <t>P/Mantenimiento general vehiculos de la institucion.</t>
  </si>
  <si>
    <t>P/Contrato de capacitacion ISO 9001.</t>
  </si>
  <si>
    <t>CON6241-25</t>
  </si>
  <si>
    <t>E450000005233</t>
  </si>
  <si>
    <t>DOMINGO SANTANA MEDINA</t>
  </si>
  <si>
    <t>P/Servicios de notarizacion documentos legales de la institucion.</t>
  </si>
  <si>
    <t>B1500000180</t>
  </si>
  <si>
    <t xml:space="preserve">FARMAHISPANA </t>
  </si>
  <si>
    <t>P/Reposicion botiquin farmaceuticos de la institucion.</t>
  </si>
  <si>
    <t>B1500002324</t>
  </si>
  <si>
    <t>SISTEMA ECONOMICO SOLUCIONISTA SRL</t>
  </si>
  <si>
    <t xml:space="preserve">CENTRO XPERT </t>
  </si>
  <si>
    <t>SOLUCIONES INTEGRALES SRL</t>
  </si>
  <si>
    <t>B1500000712</t>
  </si>
  <si>
    <t>B1500005138</t>
  </si>
  <si>
    <t>B1500000054</t>
  </si>
  <si>
    <t>P/Instalación Cables de red y data en la institución.</t>
  </si>
  <si>
    <t>Pago adquisición equipos y accesorios informática.</t>
  </si>
  <si>
    <t>P/Adquisición de accesorios para el ascensor (ALFOMBRA).</t>
  </si>
  <si>
    <t>P/Servicios reparaciones en áreas de la institución.</t>
  </si>
  <si>
    <t>CORRESPONDIENTE AL 30 SEPTIEMBRE 2025</t>
  </si>
  <si>
    <t>OC#17/2025-B1500000414</t>
  </si>
  <si>
    <t>QUANTUM DIGITAL INNOVATION</t>
  </si>
  <si>
    <t>P/Renovacion licencias informaticas.</t>
  </si>
  <si>
    <t>E450000000007</t>
  </si>
  <si>
    <t>E450000017300/17779/18121/18606</t>
  </si>
  <si>
    <t xml:space="preserve">B &amp; H MOBILIARIO </t>
  </si>
  <si>
    <t xml:space="preserve">P/Compra mobiliario p/uso de la institucion. </t>
  </si>
  <si>
    <t>E450000000087</t>
  </si>
  <si>
    <t>BS8405/25-O/C#87/2025-B1500000685/686/693</t>
  </si>
  <si>
    <t>O/C#68/25-B1500003781</t>
  </si>
  <si>
    <t>PUBLICACIONES AHORA C POR A</t>
  </si>
  <si>
    <t>P/Publicaciones avisos oficiales.</t>
  </si>
  <si>
    <t>B1500005291</t>
  </si>
  <si>
    <t>CON3393/24-E450000006901/7056/7349</t>
  </si>
  <si>
    <t>E450000012366/12367/14297/98</t>
  </si>
  <si>
    <t>O/C#106/25</t>
  </si>
  <si>
    <t>E450000001467</t>
  </si>
  <si>
    <t>CARLOS ERNESTO COLOME</t>
  </si>
  <si>
    <t>P/Servicios tecnicos profesionales.</t>
  </si>
  <si>
    <t>B1500000001</t>
  </si>
  <si>
    <t>PONDVIEW GROUP</t>
  </si>
  <si>
    <t>B1500000043</t>
  </si>
  <si>
    <t>26/08-29/09/25</t>
  </si>
  <si>
    <t>E450000001532/1663</t>
  </si>
  <si>
    <t>28/08-30/09/25</t>
  </si>
  <si>
    <t>E450000047244/52535</t>
  </si>
  <si>
    <t>E450000005038/5353/5622/5387</t>
  </si>
  <si>
    <t>CONSULTORES EN SEGURIDAD TECNOLOGICA</t>
  </si>
  <si>
    <t>E450000088866</t>
  </si>
  <si>
    <t>VISUAL SING GRAFICH</t>
  </si>
  <si>
    <t>B1500000278</t>
  </si>
  <si>
    <t>Formularios 2025 y acuerdo sotenible.</t>
  </si>
  <si>
    <t>B1500066514</t>
  </si>
  <si>
    <t>IMPORTDAORA CODEPRO</t>
  </si>
  <si>
    <t>B1500000137</t>
  </si>
  <si>
    <t>P W A EIRL</t>
  </si>
  <si>
    <t>B1500000162</t>
  </si>
  <si>
    <t>METRO TECNOLOGIA</t>
  </si>
  <si>
    <t>B1500000973</t>
  </si>
  <si>
    <t>SEGUROS BANRESERVAS</t>
  </si>
  <si>
    <t>SUPLIGENSA</t>
  </si>
  <si>
    <t xml:space="preserve">BROTHER RSR SUPPLY OFFICES </t>
  </si>
  <si>
    <t>DR PETROLEUM</t>
  </si>
  <si>
    <t>INSTITUTO DOMINICANO PARA LA CALIDAD</t>
  </si>
  <si>
    <t>PADRON OFFICE SUPPLY</t>
  </si>
  <si>
    <t>E450000005220</t>
  </si>
  <si>
    <t>B1500001393</t>
  </si>
  <si>
    <t>BS-0002105</t>
  </si>
  <si>
    <t>B1500000581</t>
  </si>
  <si>
    <t>E450000007686</t>
  </si>
  <si>
    <t>B1500001251</t>
  </si>
  <si>
    <t>P/Compra Materiales y suministros p/uso de la institución.</t>
  </si>
  <si>
    <t>E450000000019</t>
  </si>
  <si>
    <t>Pago de renovación de licencias informaticas.</t>
  </si>
  <si>
    <t>P/Servicios de auditoria en certificación del sistema de gestión.</t>
  </si>
  <si>
    <t>P/Compra folders institucionales.</t>
  </si>
  <si>
    <t>P/Mantenimiento sistema data center.</t>
  </si>
  <si>
    <t>P/Renovación póliza de vehículos de la institución.</t>
  </si>
  <si>
    <t>P/Compra materiales y suministros p/uso de la institución.</t>
  </si>
  <si>
    <t>P/Cambio letreros de la institución.</t>
  </si>
  <si>
    <t>P/Compra combustible p/uso de la institucion.</t>
  </si>
  <si>
    <t>B1500000612</t>
  </si>
  <si>
    <t>B1500230235/230290</t>
  </si>
  <si>
    <t>BS13184-24</t>
  </si>
  <si>
    <t>BS4497-24</t>
  </si>
  <si>
    <t>B1500001444</t>
  </si>
  <si>
    <t>B1500001349</t>
  </si>
  <si>
    <t>INFORME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</si>
</sst>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164" fontId="8" fillId="3" borderId="1" xfId="1" applyFont="1" applyFill="1" applyBorder="1" applyAlignment="1">
      <alignment horizontal="left"/>
    </xf>
    <xf numFmtId="164" fontId="10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 wrapText="1"/>
    </xf>
    <xf numFmtId="164" fontId="8" fillId="3" borderId="1" xfId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 wrapText="1"/>
    </xf>
    <xf numFmtId="164" fontId="9" fillId="3" borderId="1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wrapText="1"/>
    </xf>
    <xf numFmtId="14" fontId="8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left"/>
    </xf>
    <xf numFmtId="49" fontId="10" fillId="3" borderId="1" xfId="0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</xdr:row>
      <xdr:rowOff>19050</xdr:rowOff>
    </xdr:from>
    <xdr:to>
      <xdr:col>2</xdr:col>
      <xdr:colOff>1095375</xdr:colOff>
      <xdr:row>6</xdr:row>
      <xdr:rowOff>101531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6EDDE5-B83B-2D6F-B701-707642B48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85725"/>
          <a:ext cx="1019175" cy="9397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86"/>
  <sheetViews>
    <sheetView tabSelected="1" zoomScaleNormal="100" workbookViewId="0">
      <pane ySplit="1" topLeftCell="A2" activePane="bottomLeft" state="frozen"/>
      <selection pane="bottomLeft" activeCell="A5" sqref="A5:H5"/>
    </sheetView>
  </sheetViews>
  <sheetFormatPr baseColWidth="10" defaultColWidth="11.5703125" defaultRowHeight="13.5" x14ac:dyDescent="0.25"/>
  <cols>
    <col min="1" max="1" width="54" style="1" customWidth="1"/>
    <col min="2" max="2" width="18.42578125" style="1" customWidth="1"/>
    <col min="3" max="3" width="60.85546875" style="1" customWidth="1"/>
    <col min="4" max="4" width="38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5" t="s">
        <v>209</v>
      </c>
      <c r="B3" s="55"/>
      <c r="C3" s="55"/>
      <c r="D3" s="55"/>
      <c r="E3" s="55"/>
      <c r="F3" s="55"/>
      <c r="G3" s="55"/>
      <c r="H3" s="55"/>
    </row>
    <row r="4" spans="1:9" x14ac:dyDescent="0.25">
      <c r="A4" s="55" t="s">
        <v>141</v>
      </c>
      <c r="B4" s="55"/>
      <c r="C4" s="55"/>
      <c r="D4" s="55"/>
      <c r="E4" s="55"/>
      <c r="F4" s="55"/>
      <c r="G4" s="55"/>
      <c r="H4" s="55"/>
    </row>
    <row r="5" spans="1:9" x14ac:dyDescent="0.25">
      <c r="A5" s="55" t="s">
        <v>0</v>
      </c>
      <c r="B5" s="55"/>
      <c r="C5" s="55"/>
      <c r="D5" s="55"/>
      <c r="E5" s="55"/>
      <c r="F5" s="55"/>
      <c r="G5" s="55"/>
      <c r="H5" s="55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6" t="s">
        <v>1</v>
      </c>
      <c r="B7" s="56"/>
      <c r="C7" s="56"/>
      <c r="D7" s="56"/>
      <c r="E7" s="56"/>
      <c r="F7" s="56"/>
      <c r="G7" s="56"/>
      <c r="H7" s="56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9" t="s">
        <v>37</v>
      </c>
      <c r="B9" s="40">
        <v>45901</v>
      </c>
      <c r="C9" s="39" t="s">
        <v>38</v>
      </c>
      <c r="D9" s="39" t="s">
        <v>157</v>
      </c>
      <c r="E9" s="32">
        <f>172296.74+22968+15392</f>
        <v>210656.74</v>
      </c>
      <c r="F9" s="41">
        <v>45925</v>
      </c>
      <c r="G9" s="32">
        <f>22968+15392</f>
        <v>38360</v>
      </c>
      <c r="H9" s="38">
        <f t="shared" ref="H9:H21" si="0">E9-G9</f>
        <v>172296.74</v>
      </c>
    </row>
    <row r="10" spans="1:9" s="23" customFormat="1" ht="15" customHeight="1" x14ac:dyDescent="0.25">
      <c r="A10" s="39" t="s">
        <v>76</v>
      </c>
      <c r="B10" s="40">
        <v>45890</v>
      </c>
      <c r="C10" s="42" t="s">
        <v>139</v>
      </c>
      <c r="D10" s="42" t="s">
        <v>134</v>
      </c>
      <c r="E10" s="36">
        <v>46256</v>
      </c>
      <c r="F10" s="41">
        <v>45930</v>
      </c>
      <c r="G10" s="33">
        <v>46256</v>
      </c>
      <c r="H10" s="38">
        <f t="shared" si="0"/>
        <v>0</v>
      </c>
    </row>
    <row r="11" spans="1:9" s="23" customFormat="1" ht="15" customHeight="1" x14ac:dyDescent="0.25">
      <c r="A11" s="39" t="s">
        <v>62</v>
      </c>
      <c r="B11" s="40">
        <v>45901</v>
      </c>
      <c r="C11" s="39" t="s">
        <v>70</v>
      </c>
      <c r="D11" s="39" t="s">
        <v>203</v>
      </c>
      <c r="E11" s="32">
        <v>31631.25</v>
      </c>
      <c r="F11" s="41">
        <v>45930</v>
      </c>
      <c r="G11" s="32">
        <v>0</v>
      </c>
      <c r="H11" s="38">
        <f t="shared" si="0"/>
        <v>31631.25</v>
      </c>
      <c r="I11" s="25"/>
    </row>
    <row r="12" spans="1:9" s="23" customFormat="1" ht="15" customHeight="1" x14ac:dyDescent="0.25">
      <c r="A12" s="39" t="s">
        <v>10</v>
      </c>
      <c r="B12" s="40">
        <v>45884</v>
      </c>
      <c r="C12" s="42" t="s">
        <v>11</v>
      </c>
      <c r="D12" s="42" t="s">
        <v>146</v>
      </c>
      <c r="E12" s="36">
        <f>27593.82+159717.82+27634.4+185698.68</f>
        <v>400644.72</v>
      </c>
      <c r="F12" s="41">
        <v>45930</v>
      </c>
      <c r="G12" s="33">
        <f>159717.82+27634.4+27593.82</f>
        <v>214946.04</v>
      </c>
      <c r="H12" s="38">
        <f t="shared" si="0"/>
        <v>185698.67999999996</v>
      </c>
      <c r="I12" s="25"/>
    </row>
    <row r="13" spans="1:9" s="22" customFormat="1" ht="15" customHeight="1" x14ac:dyDescent="0.25">
      <c r="A13" s="39" t="s">
        <v>40</v>
      </c>
      <c r="B13" s="40">
        <v>45870</v>
      </c>
      <c r="C13" s="43" t="s">
        <v>41</v>
      </c>
      <c r="D13" s="44" t="s">
        <v>81</v>
      </c>
      <c r="E13" s="45">
        <v>153928.76999999999</v>
      </c>
      <c r="F13" s="41">
        <v>45930</v>
      </c>
      <c r="G13" s="34"/>
      <c r="H13" s="38">
        <f t="shared" si="0"/>
        <v>153928.76999999999</v>
      </c>
      <c r="I13" s="24"/>
    </row>
    <row r="14" spans="1:9" s="27" customFormat="1" ht="17.25" customHeight="1" x14ac:dyDescent="0.25">
      <c r="A14" s="46" t="s">
        <v>12</v>
      </c>
      <c r="B14" s="47">
        <v>45901</v>
      </c>
      <c r="C14" s="48" t="s">
        <v>39</v>
      </c>
      <c r="D14" s="49" t="s">
        <v>173</v>
      </c>
      <c r="E14" s="33">
        <f>4204367.5+2033687.5+1365000</f>
        <v>7603055</v>
      </c>
      <c r="F14" s="41">
        <v>45930</v>
      </c>
      <c r="G14" s="34">
        <f>2033687.5+4204367.5</f>
        <v>6238055</v>
      </c>
      <c r="H14" s="38">
        <f t="shared" si="0"/>
        <v>1365000</v>
      </c>
      <c r="I14" s="26"/>
    </row>
    <row r="15" spans="1:9" s="22" customFormat="1" ht="15" customHeight="1" x14ac:dyDescent="0.25">
      <c r="A15" s="39" t="s">
        <v>24</v>
      </c>
      <c r="B15" s="40">
        <v>45901</v>
      </c>
      <c r="C15" s="42" t="s">
        <v>25</v>
      </c>
      <c r="D15" s="43" t="s">
        <v>174</v>
      </c>
      <c r="E15" s="45">
        <v>675</v>
      </c>
      <c r="F15" s="41">
        <v>45930</v>
      </c>
      <c r="G15" s="34">
        <v>675</v>
      </c>
      <c r="H15" s="38">
        <f t="shared" si="0"/>
        <v>0</v>
      </c>
    </row>
    <row r="16" spans="1:9" s="22" customFormat="1" ht="15" customHeight="1" x14ac:dyDescent="0.25">
      <c r="A16" s="39" t="s">
        <v>147</v>
      </c>
      <c r="B16" s="40">
        <v>45908</v>
      </c>
      <c r="C16" s="42" t="s">
        <v>148</v>
      </c>
      <c r="D16" s="43" t="s">
        <v>149</v>
      </c>
      <c r="E16" s="45">
        <v>140446.43</v>
      </c>
      <c r="F16" s="41">
        <v>45927</v>
      </c>
      <c r="G16" s="34">
        <v>140446.43</v>
      </c>
      <c r="H16" s="38">
        <f t="shared" si="0"/>
        <v>0</v>
      </c>
    </row>
    <row r="17" spans="1:8" s="22" customFormat="1" ht="15" customHeight="1" x14ac:dyDescent="0.25">
      <c r="A17" s="39" t="s">
        <v>13</v>
      </c>
      <c r="B17" s="40">
        <v>45901</v>
      </c>
      <c r="C17" s="42" t="s">
        <v>114</v>
      </c>
      <c r="D17" s="39" t="s">
        <v>56</v>
      </c>
      <c r="E17" s="36">
        <v>1200000</v>
      </c>
      <c r="F17" s="41">
        <v>45930</v>
      </c>
      <c r="G17" s="33">
        <v>600000</v>
      </c>
      <c r="H17" s="38">
        <f t="shared" si="0"/>
        <v>600000</v>
      </c>
    </row>
    <row r="18" spans="1:8" s="22" customFormat="1" ht="15" customHeight="1" x14ac:dyDescent="0.25">
      <c r="A18" s="39" t="s">
        <v>183</v>
      </c>
      <c r="B18" s="40">
        <v>45930</v>
      </c>
      <c r="C18" s="42" t="s">
        <v>193</v>
      </c>
      <c r="D18" s="39" t="s">
        <v>188</v>
      </c>
      <c r="E18" s="36">
        <v>24324.38</v>
      </c>
      <c r="F18" s="41">
        <v>45930</v>
      </c>
      <c r="G18" s="33">
        <v>0</v>
      </c>
      <c r="H18" s="38">
        <f t="shared" si="0"/>
        <v>24324.38</v>
      </c>
    </row>
    <row r="19" spans="1:8" s="22" customFormat="1" ht="15" customHeight="1" x14ac:dyDescent="0.25">
      <c r="A19" s="39" t="s">
        <v>57</v>
      </c>
      <c r="B19" s="40">
        <v>45839</v>
      </c>
      <c r="C19" s="42" t="s">
        <v>65</v>
      </c>
      <c r="D19" s="39" t="s">
        <v>64</v>
      </c>
      <c r="E19" s="36">
        <v>758013.54</v>
      </c>
      <c r="F19" s="41">
        <v>45930</v>
      </c>
      <c r="G19" s="33">
        <v>0</v>
      </c>
      <c r="H19" s="38">
        <f t="shared" si="0"/>
        <v>758013.54</v>
      </c>
    </row>
    <row r="20" spans="1:8" s="22" customFormat="1" ht="15" customHeight="1" x14ac:dyDescent="0.25">
      <c r="A20" s="39" t="s">
        <v>14</v>
      </c>
      <c r="B20" s="40">
        <v>45901</v>
      </c>
      <c r="C20" s="43" t="s">
        <v>112</v>
      </c>
      <c r="D20" s="39" t="s">
        <v>156</v>
      </c>
      <c r="E20" s="36">
        <f>2001.6+2001.6</f>
        <v>4003.2</v>
      </c>
      <c r="F20" s="41">
        <v>45919</v>
      </c>
      <c r="G20" s="33">
        <f>2001.6+2001.6</f>
        <v>4003.2</v>
      </c>
      <c r="H20" s="38">
        <f t="shared" si="0"/>
        <v>0</v>
      </c>
    </row>
    <row r="21" spans="1:8" s="22" customFormat="1" ht="15" customHeight="1" x14ac:dyDescent="0.25">
      <c r="A21" s="39" t="s">
        <v>159</v>
      </c>
      <c r="B21" s="40">
        <v>45909</v>
      </c>
      <c r="C21" s="42" t="s">
        <v>160</v>
      </c>
      <c r="D21" s="39" t="s">
        <v>161</v>
      </c>
      <c r="E21" s="36">
        <v>106082</v>
      </c>
      <c r="F21" s="41">
        <v>45930</v>
      </c>
      <c r="G21" s="33">
        <v>106082</v>
      </c>
      <c r="H21" s="38">
        <f t="shared" si="0"/>
        <v>0</v>
      </c>
    </row>
    <row r="22" spans="1:8" s="22" customFormat="1" ht="15" customHeight="1" x14ac:dyDescent="0.25">
      <c r="A22" s="39" t="s">
        <v>93</v>
      </c>
      <c r="B22" s="40">
        <v>45859</v>
      </c>
      <c r="C22" s="50" t="s">
        <v>101</v>
      </c>
      <c r="D22" s="39" t="s">
        <v>94</v>
      </c>
      <c r="E22" s="36">
        <v>2655</v>
      </c>
      <c r="F22" s="41">
        <v>45930</v>
      </c>
      <c r="G22" s="33"/>
      <c r="H22" s="38"/>
    </row>
    <row r="23" spans="1:8" s="22" customFormat="1" ht="15" customHeight="1" x14ac:dyDescent="0.25">
      <c r="A23" s="39" t="s">
        <v>85</v>
      </c>
      <c r="B23" s="40">
        <v>45930</v>
      </c>
      <c r="C23" s="50" t="s">
        <v>102</v>
      </c>
      <c r="D23" s="39" t="s">
        <v>204</v>
      </c>
      <c r="E23" s="36">
        <v>20302.560000000001</v>
      </c>
      <c r="F23" s="41">
        <v>45930</v>
      </c>
      <c r="G23" s="33">
        <v>0</v>
      </c>
      <c r="H23" s="38">
        <f>E23-G23</f>
        <v>20302.560000000001</v>
      </c>
    </row>
    <row r="24" spans="1:8" s="22" customFormat="1" ht="15" customHeight="1" x14ac:dyDescent="0.25">
      <c r="A24" s="39" t="s">
        <v>77</v>
      </c>
      <c r="B24" s="40">
        <v>45848</v>
      </c>
      <c r="C24" s="50" t="s">
        <v>75</v>
      </c>
      <c r="D24" s="39" t="s">
        <v>124</v>
      </c>
      <c r="E24" s="36">
        <v>358344.31</v>
      </c>
      <c r="F24" s="41">
        <v>45930</v>
      </c>
      <c r="G24" s="33"/>
      <c r="H24" s="38"/>
    </row>
    <row r="25" spans="1:8" s="22" customFormat="1" ht="15" customHeight="1" x14ac:dyDescent="0.25">
      <c r="A25" s="39" t="s">
        <v>132</v>
      </c>
      <c r="B25" s="40">
        <v>45895</v>
      </c>
      <c r="C25" s="50" t="s">
        <v>138</v>
      </c>
      <c r="D25" s="39" t="s">
        <v>135</v>
      </c>
      <c r="E25" s="36">
        <v>65450.92</v>
      </c>
      <c r="F25" s="41">
        <v>45930</v>
      </c>
      <c r="G25" s="33">
        <v>65450.92</v>
      </c>
      <c r="H25" s="38">
        <f>E25-G25</f>
        <v>0</v>
      </c>
    </row>
    <row r="26" spans="1:8" s="22" customFormat="1" ht="15" customHeight="1" x14ac:dyDescent="0.25">
      <c r="A26" s="39" t="s">
        <v>58</v>
      </c>
      <c r="B26" s="40">
        <v>45859</v>
      </c>
      <c r="C26" s="43" t="s">
        <v>118</v>
      </c>
      <c r="D26" s="39" t="s">
        <v>80</v>
      </c>
      <c r="E26" s="36">
        <f>206727.15+454375.34</f>
        <v>661102.49</v>
      </c>
      <c r="F26" s="41">
        <v>45930</v>
      </c>
      <c r="G26" s="33"/>
      <c r="H26" s="38"/>
    </row>
    <row r="27" spans="1:8" s="22" customFormat="1" ht="15" customHeight="1" x14ac:dyDescent="0.25">
      <c r="A27" s="43" t="s">
        <v>15</v>
      </c>
      <c r="B27" s="51">
        <v>45897</v>
      </c>
      <c r="C27" s="50" t="s">
        <v>63</v>
      </c>
      <c r="D27" s="43" t="s">
        <v>170</v>
      </c>
      <c r="E27" s="52">
        <f>256119.72</f>
        <v>256119.72</v>
      </c>
      <c r="F27" s="41">
        <v>45930</v>
      </c>
      <c r="G27" s="35">
        <v>256119.72</v>
      </c>
      <c r="H27" s="38">
        <f>E27-G27</f>
        <v>0</v>
      </c>
    </row>
    <row r="28" spans="1:8" s="22" customFormat="1" ht="15" customHeight="1" x14ac:dyDescent="0.25">
      <c r="A28" s="39" t="s">
        <v>169</v>
      </c>
      <c r="B28" s="40">
        <v>45902</v>
      </c>
      <c r="C28" s="43" t="s">
        <v>195</v>
      </c>
      <c r="D28" s="39" t="s">
        <v>194</v>
      </c>
      <c r="E28" s="36">
        <v>35340</v>
      </c>
      <c r="F28" s="41">
        <v>45930</v>
      </c>
      <c r="G28" s="33">
        <v>35340</v>
      </c>
      <c r="H28" s="38">
        <f>E28-G28</f>
        <v>0</v>
      </c>
    </row>
    <row r="29" spans="1:8" s="22" customFormat="1" ht="15.75" customHeight="1" x14ac:dyDescent="0.25">
      <c r="A29" s="39" t="s">
        <v>125</v>
      </c>
      <c r="B29" s="40">
        <v>45875</v>
      </c>
      <c r="C29" s="50" t="s">
        <v>126</v>
      </c>
      <c r="D29" s="39" t="s">
        <v>127</v>
      </c>
      <c r="E29" s="36">
        <v>122500</v>
      </c>
      <c r="F29" s="41">
        <v>45930</v>
      </c>
      <c r="G29" s="33"/>
      <c r="H29" s="38"/>
    </row>
    <row r="30" spans="1:8" s="22" customFormat="1" ht="15.75" customHeight="1" x14ac:dyDescent="0.25">
      <c r="A30" s="39" t="s">
        <v>184</v>
      </c>
      <c r="B30" s="40">
        <v>45911</v>
      </c>
      <c r="C30" s="50" t="s">
        <v>202</v>
      </c>
      <c r="D30" s="39" t="s">
        <v>189</v>
      </c>
      <c r="E30" s="36">
        <v>474525</v>
      </c>
      <c r="F30" s="41">
        <v>45930</v>
      </c>
      <c r="G30" s="33">
        <v>0</v>
      </c>
      <c r="H30" s="38">
        <f t="shared" ref="H30:H35" si="1">E30-G30</f>
        <v>474525</v>
      </c>
    </row>
    <row r="31" spans="1:8" s="22" customFormat="1" ht="15" customHeight="1" x14ac:dyDescent="0.25">
      <c r="A31" s="39" t="s">
        <v>34</v>
      </c>
      <c r="B31" s="40">
        <v>45839</v>
      </c>
      <c r="C31" s="43" t="s">
        <v>33</v>
      </c>
      <c r="D31" s="39" t="s">
        <v>32</v>
      </c>
      <c r="E31" s="36">
        <v>32657.45</v>
      </c>
      <c r="F31" s="41">
        <v>45930</v>
      </c>
      <c r="G31" s="33">
        <v>0</v>
      </c>
      <c r="H31" s="38">
        <f t="shared" si="1"/>
        <v>32657.45</v>
      </c>
    </row>
    <row r="32" spans="1:8" s="22" customFormat="1" ht="15" customHeight="1" x14ac:dyDescent="0.25">
      <c r="A32" s="39" t="s">
        <v>16</v>
      </c>
      <c r="B32" s="40">
        <v>45898</v>
      </c>
      <c r="C32" s="42" t="s">
        <v>17</v>
      </c>
      <c r="D32" s="43" t="s">
        <v>82</v>
      </c>
      <c r="E32" s="45">
        <f>379480.78+1680+5704</f>
        <v>386864.78</v>
      </c>
      <c r="F32" s="41">
        <v>45925</v>
      </c>
      <c r="G32" s="34">
        <f>39648+134620</f>
        <v>174268</v>
      </c>
      <c r="H32" s="38">
        <f t="shared" si="1"/>
        <v>212596.78000000003</v>
      </c>
    </row>
    <row r="33" spans="1:9" s="22" customFormat="1" ht="15" customHeight="1" x14ac:dyDescent="0.25">
      <c r="A33" s="43" t="s">
        <v>59</v>
      </c>
      <c r="B33" s="51">
        <v>45901</v>
      </c>
      <c r="C33" s="50" t="s">
        <v>111</v>
      </c>
      <c r="D33" s="43" t="s">
        <v>60</v>
      </c>
      <c r="E33" s="52">
        <v>484476.2</v>
      </c>
      <c r="F33" s="41">
        <v>45930</v>
      </c>
      <c r="G33" s="35">
        <v>0</v>
      </c>
      <c r="H33" s="38">
        <f t="shared" si="1"/>
        <v>484476.2</v>
      </c>
    </row>
    <row r="34" spans="1:9" s="22" customFormat="1" ht="15" customHeight="1" x14ac:dyDescent="0.25">
      <c r="A34" s="39" t="s">
        <v>18</v>
      </c>
      <c r="B34" s="40" t="s">
        <v>166</v>
      </c>
      <c r="C34" s="43" t="s">
        <v>117</v>
      </c>
      <c r="D34" s="39" t="s">
        <v>167</v>
      </c>
      <c r="E34" s="36">
        <f>370750.14+381771.68</f>
        <v>752521.82000000007</v>
      </c>
      <c r="F34" s="41">
        <v>45930</v>
      </c>
      <c r="G34" s="33">
        <v>370750.14</v>
      </c>
      <c r="H34" s="38">
        <f t="shared" si="1"/>
        <v>381771.68000000005</v>
      </c>
      <c r="I34" s="24"/>
    </row>
    <row r="35" spans="1:9" s="22" customFormat="1" ht="15" customHeight="1" x14ac:dyDescent="0.25">
      <c r="A35" s="43" t="s">
        <v>61</v>
      </c>
      <c r="B35" s="51">
        <v>45877</v>
      </c>
      <c r="C35" s="50" t="s">
        <v>113</v>
      </c>
      <c r="D35" s="43" t="s">
        <v>142</v>
      </c>
      <c r="E35" s="52">
        <f>176032.32+112690</f>
        <v>288722.32</v>
      </c>
      <c r="F35" s="41">
        <v>45909</v>
      </c>
      <c r="G35" s="35">
        <v>112690</v>
      </c>
      <c r="H35" s="38">
        <f t="shared" si="1"/>
        <v>176032.32</v>
      </c>
      <c r="I35" s="24"/>
    </row>
    <row r="36" spans="1:9" s="22" customFormat="1" ht="15" customHeight="1" x14ac:dyDescent="0.25">
      <c r="A36" s="43" t="s">
        <v>128</v>
      </c>
      <c r="B36" s="51">
        <v>45887</v>
      </c>
      <c r="C36" s="50" t="s">
        <v>129</v>
      </c>
      <c r="D36" s="43" t="s">
        <v>130</v>
      </c>
      <c r="E36" s="52">
        <v>25252.69</v>
      </c>
      <c r="F36" s="41">
        <v>45930</v>
      </c>
      <c r="G36" s="35"/>
      <c r="H36" s="38"/>
      <c r="I36" s="24"/>
    </row>
    <row r="37" spans="1:9" s="22" customFormat="1" ht="15" customHeight="1" x14ac:dyDescent="0.25">
      <c r="A37" s="39" t="s">
        <v>27</v>
      </c>
      <c r="B37" s="40">
        <v>45901</v>
      </c>
      <c r="C37" s="42" t="s">
        <v>29</v>
      </c>
      <c r="D37" s="40" t="s">
        <v>74</v>
      </c>
      <c r="E37" s="33">
        <f>18927.5+500</f>
        <v>19427.5</v>
      </c>
      <c r="F37" s="41">
        <v>45916</v>
      </c>
      <c r="G37" s="34">
        <v>11800</v>
      </c>
      <c r="H37" s="38">
        <f>E37-G37</f>
        <v>7627.5</v>
      </c>
      <c r="I37" s="24"/>
    </row>
    <row r="38" spans="1:9" s="22" customFormat="1" ht="15" customHeight="1" x14ac:dyDescent="0.25">
      <c r="A38" s="39" t="s">
        <v>43</v>
      </c>
      <c r="B38" s="40">
        <v>45839</v>
      </c>
      <c r="C38" s="42" t="s">
        <v>42</v>
      </c>
      <c r="D38" s="39" t="s">
        <v>66</v>
      </c>
      <c r="E38" s="33">
        <v>112854.53</v>
      </c>
      <c r="F38" s="41">
        <v>45930</v>
      </c>
      <c r="G38" s="34">
        <v>0</v>
      </c>
      <c r="H38" s="38">
        <f>E38-G38</f>
        <v>112854.53</v>
      </c>
    </row>
    <row r="39" spans="1:9" s="22" customFormat="1" ht="15" customHeight="1" x14ac:dyDescent="0.25">
      <c r="A39" s="39" t="s">
        <v>30</v>
      </c>
      <c r="B39" s="40">
        <v>45901</v>
      </c>
      <c r="C39" s="43" t="s">
        <v>31</v>
      </c>
      <c r="D39" s="39" t="s">
        <v>44</v>
      </c>
      <c r="E39" s="36">
        <v>91186.44</v>
      </c>
      <c r="F39" s="41">
        <v>45930</v>
      </c>
      <c r="G39" s="33">
        <v>0</v>
      </c>
      <c r="H39" s="38">
        <f>E39-G39</f>
        <v>91186.44</v>
      </c>
      <c r="I39" s="28"/>
    </row>
    <row r="40" spans="1:9" s="22" customFormat="1" ht="15" customHeight="1" x14ac:dyDescent="0.25">
      <c r="A40" s="39" t="s">
        <v>87</v>
      </c>
      <c r="B40" s="40">
        <v>45849</v>
      </c>
      <c r="C40" s="43" t="s">
        <v>103</v>
      </c>
      <c r="D40" s="39" t="s">
        <v>95</v>
      </c>
      <c r="E40" s="36">
        <v>205615</v>
      </c>
      <c r="F40" s="41">
        <v>45930</v>
      </c>
      <c r="G40" s="33"/>
      <c r="H40" s="38"/>
      <c r="I40" s="28"/>
    </row>
    <row r="41" spans="1:9" s="22" customFormat="1" ht="15" customHeight="1" x14ac:dyDescent="0.25">
      <c r="A41" s="39" t="s">
        <v>19</v>
      </c>
      <c r="B41" s="40">
        <v>45901</v>
      </c>
      <c r="C41" s="53" t="s">
        <v>115</v>
      </c>
      <c r="D41" s="39" t="s">
        <v>168</v>
      </c>
      <c r="E41" s="36">
        <f>191932.15+493911.43+494388.1+521555.49</f>
        <v>1701787.17</v>
      </c>
      <c r="F41" s="41">
        <v>45930</v>
      </c>
      <c r="G41" s="36">
        <f>191932.15+493911.43+494388.1+521555.49</f>
        <v>1701787.17</v>
      </c>
      <c r="H41" s="38">
        <f>E41-G41</f>
        <v>0</v>
      </c>
    </row>
    <row r="42" spans="1:9" s="22" customFormat="1" ht="15" customHeight="1" x14ac:dyDescent="0.25">
      <c r="A42" s="39" t="s">
        <v>71</v>
      </c>
      <c r="B42" s="40">
        <v>45833</v>
      </c>
      <c r="C42" s="54" t="s">
        <v>72</v>
      </c>
      <c r="D42" s="39" t="s">
        <v>73</v>
      </c>
      <c r="E42" s="36">
        <v>119475</v>
      </c>
      <c r="F42" s="41">
        <v>45930</v>
      </c>
      <c r="G42" s="36"/>
      <c r="H42" s="38"/>
    </row>
    <row r="43" spans="1:9" s="22" customFormat="1" ht="15" customHeight="1" x14ac:dyDescent="0.25">
      <c r="A43" s="39" t="s">
        <v>175</v>
      </c>
      <c r="B43" s="40">
        <v>45912</v>
      </c>
      <c r="C43" s="53" t="s">
        <v>197</v>
      </c>
      <c r="D43" s="39" t="s">
        <v>176</v>
      </c>
      <c r="E43" s="36">
        <v>59000</v>
      </c>
      <c r="F43" s="41">
        <v>45930</v>
      </c>
      <c r="G43" s="36">
        <v>59000</v>
      </c>
      <c r="H43" s="38">
        <f>E43-G43</f>
        <v>0</v>
      </c>
    </row>
    <row r="44" spans="1:9" s="22" customFormat="1" ht="15" customHeight="1" x14ac:dyDescent="0.25">
      <c r="A44" s="39" t="s">
        <v>89</v>
      </c>
      <c r="B44" s="40">
        <v>45861</v>
      </c>
      <c r="C44" s="53" t="s">
        <v>104</v>
      </c>
      <c r="D44" s="39" t="s">
        <v>96</v>
      </c>
      <c r="E44" s="36">
        <v>2950</v>
      </c>
      <c r="F44" s="41">
        <v>45930</v>
      </c>
      <c r="G44" s="36"/>
      <c r="H44" s="38"/>
    </row>
    <row r="45" spans="1:9" s="22" customFormat="1" ht="15" customHeight="1" x14ac:dyDescent="0.25">
      <c r="A45" s="39" t="s">
        <v>84</v>
      </c>
      <c r="B45" s="40">
        <v>45926</v>
      </c>
      <c r="C45" s="54" t="s">
        <v>105</v>
      </c>
      <c r="D45" s="39" t="s">
        <v>187</v>
      </c>
      <c r="E45" s="36">
        <v>67099.740000000005</v>
      </c>
      <c r="F45" s="41">
        <v>45930</v>
      </c>
      <c r="G45" s="36">
        <v>0</v>
      </c>
      <c r="H45" s="38">
        <f t="shared" ref="H45:H51" si="2">E45-G45</f>
        <v>67099.740000000005</v>
      </c>
    </row>
    <row r="46" spans="1:9" s="22" customFormat="1" ht="15" customHeight="1" x14ac:dyDescent="0.25">
      <c r="A46" s="39" t="s">
        <v>185</v>
      </c>
      <c r="B46" s="40">
        <v>45930</v>
      </c>
      <c r="C46" s="54" t="s">
        <v>196</v>
      </c>
      <c r="D46" s="39" t="s">
        <v>190</v>
      </c>
      <c r="E46" s="36">
        <v>400000</v>
      </c>
      <c r="F46" s="41">
        <v>45930</v>
      </c>
      <c r="G46" s="36">
        <v>0</v>
      </c>
      <c r="H46" s="38">
        <f t="shared" si="2"/>
        <v>400000</v>
      </c>
    </row>
    <row r="47" spans="1:9" s="22" customFormat="1" ht="15" customHeight="1" x14ac:dyDescent="0.25">
      <c r="A47" s="39" t="s">
        <v>49</v>
      </c>
      <c r="B47" s="40">
        <v>45901</v>
      </c>
      <c r="C47" s="54" t="s">
        <v>116</v>
      </c>
      <c r="D47" s="39" t="s">
        <v>205</v>
      </c>
      <c r="E47" s="36">
        <v>577859</v>
      </c>
      <c r="F47" s="41">
        <v>45930</v>
      </c>
      <c r="G47" s="36">
        <v>0</v>
      </c>
      <c r="H47" s="38">
        <f t="shared" si="2"/>
        <v>577859</v>
      </c>
    </row>
    <row r="48" spans="1:9" s="22" customFormat="1" ht="15" customHeight="1" x14ac:dyDescent="0.25">
      <c r="A48" s="39" t="s">
        <v>67</v>
      </c>
      <c r="B48" s="40">
        <v>45901</v>
      </c>
      <c r="C48" s="53" t="s">
        <v>68</v>
      </c>
      <c r="D48" s="39" t="s">
        <v>69</v>
      </c>
      <c r="E48" s="36">
        <v>2000000</v>
      </c>
      <c r="F48" s="41">
        <v>45930</v>
      </c>
      <c r="G48" s="36">
        <v>400000</v>
      </c>
      <c r="H48" s="38">
        <f t="shared" si="2"/>
        <v>1600000</v>
      </c>
    </row>
    <row r="49" spans="1:9" s="22" customFormat="1" ht="15" customHeight="1" x14ac:dyDescent="0.25">
      <c r="A49" s="39" t="s">
        <v>179</v>
      </c>
      <c r="B49" s="40">
        <v>45913</v>
      </c>
      <c r="C49" s="53" t="s">
        <v>198</v>
      </c>
      <c r="D49" s="39" t="s">
        <v>180</v>
      </c>
      <c r="E49" s="36">
        <v>45194</v>
      </c>
      <c r="F49" s="41">
        <v>45930</v>
      </c>
      <c r="G49" s="36">
        <v>45194</v>
      </c>
      <c r="H49" s="38">
        <f t="shared" si="2"/>
        <v>0</v>
      </c>
    </row>
    <row r="50" spans="1:9" s="22" customFormat="1" ht="15" customHeight="1" x14ac:dyDescent="0.25">
      <c r="A50" s="39" t="s">
        <v>51</v>
      </c>
      <c r="B50" s="40">
        <v>45901</v>
      </c>
      <c r="C50" s="39" t="s">
        <v>119</v>
      </c>
      <c r="D50" s="39" t="s">
        <v>52</v>
      </c>
      <c r="E50" s="45">
        <f>13880+217011.66</f>
        <v>230891.66</v>
      </c>
      <c r="F50" s="41">
        <v>45930</v>
      </c>
      <c r="G50" s="34">
        <v>13880</v>
      </c>
      <c r="H50" s="38">
        <f t="shared" si="2"/>
        <v>217011.66</v>
      </c>
      <c r="I50" s="24"/>
    </row>
    <row r="51" spans="1:9" s="22" customFormat="1" ht="15" customHeight="1" x14ac:dyDescent="0.25">
      <c r="A51" s="39" t="s">
        <v>35</v>
      </c>
      <c r="B51" s="40">
        <v>45901</v>
      </c>
      <c r="C51" s="39" t="s">
        <v>36</v>
      </c>
      <c r="D51" s="39" t="s">
        <v>78</v>
      </c>
      <c r="E51" s="36">
        <f>124840+800</f>
        <v>125640</v>
      </c>
      <c r="F51" s="41">
        <v>45930</v>
      </c>
      <c r="G51" s="37">
        <v>18880</v>
      </c>
      <c r="H51" s="38">
        <f t="shared" si="2"/>
        <v>106760</v>
      </c>
      <c r="I51" s="24"/>
    </row>
    <row r="52" spans="1:9" s="22" customFormat="1" ht="15" customHeight="1" x14ac:dyDescent="0.25">
      <c r="A52" s="39" t="s">
        <v>177</v>
      </c>
      <c r="B52" s="40">
        <v>45912</v>
      </c>
      <c r="C52" s="43" t="s">
        <v>195</v>
      </c>
      <c r="D52" s="39" t="s">
        <v>178</v>
      </c>
      <c r="E52" s="36">
        <v>19340</v>
      </c>
      <c r="F52" s="41">
        <v>45930</v>
      </c>
      <c r="G52" s="36">
        <v>19340</v>
      </c>
      <c r="H52" s="38">
        <v>0</v>
      </c>
    </row>
    <row r="53" spans="1:9" s="22" customFormat="1" ht="15" customHeight="1" x14ac:dyDescent="0.25">
      <c r="A53" s="39" t="s">
        <v>186</v>
      </c>
      <c r="B53" s="40">
        <v>45930</v>
      </c>
      <c r="C53" s="53" t="s">
        <v>200</v>
      </c>
      <c r="D53" s="39" t="s">
        <v>192</v>
      </c>
      <c r="E53" s="36">
        <v>4788.49</v>
      </c>
      <c r="F53" s="41">
        <v>45930</v>
      </c>
      <c r="G53" s="36">
        <v>0</v>
      </c>
      <c r="H53" s="38">
        <f>E53-G53</f>
        <v>4788.49</v>
      </c>
    </row>
    <row r="54" spans="1:9" s="22" customFormat="1" ht="15" customHeight="1" x14ac:dyDescent="0.25">
      <c r="A54" s="39" t="s">
        <v>162</v>
      </c>
      <c r="B54" s="40">
        <v>45905</v>
      </c>
      <c r="C54" s="53" t="s">
        <v>144</v>
      </c>
      <c r="D54" s="39" t="s">
        <v>163</v>
      </c>
      <c r="E54" s="36">
        <v>131517.5</v>
      </c>
      <c r="F54" s="41">
        <v>45927</v>
      </c>
      <c r="G54" s="36">
        <v>131517.5</v>
      </c>
      <c r="H54" s="38">
        <f>E54-G54</f>
        <v>0</v>
      </c>
    </row>
    <row r="55" spans="1:9" s="22" customFormat="1" ht="15" customHeight="1" x14ac:dyDescent="0.25">
      <c r="A55" s="39" t="s">
        <v>152</v>
      </c>
      <c r="B55" s="40">
        <v>45895</v>
      </c>
      <c r="C55" s="53" t="s">
        <v>153</v>
      </c>
      <c r="D55" s="39" t="s">
        <v>154</v>
      </c>
      <c r="E55" s="36">
        <v>17098.2</v>
      </c>
      <c r="F55" s="41">
        <v>45920</v>
      </c>
      <c r="G55" s="36">
        <v>17098.2</v>
      </c>
      <c r="H55" s="38">
        <f>E55-G55</f>
        <v>0</v>
      </c>
    </row>
    <row r="56" spans="1:9" s="22" customFormat="1" ht="15" customHeight="1" x14ac:dyDescent="0.25">
      <c r="A56" s="43" t="s">
        <v>55</v>
      </c>
      <c r="B56" s="51">
        <v>45839</v>
      </c>
      <c r="C56" s="50" t="s">
        <v>122</v>
      </c>
      <c r="D56" s="43" t="s">
        <v>50</v>
      </c>
      <c r="E56" s="52">
        <v>285000.01</v>
      </c>
      <c r="F56" s="41">
        <v>45930</v>
      </c>
      <c r="G56" s="35"/>
      <c r="H56" s="38"/>
    </row>
    <row r="57" spans="1:9" s="22" customFormat="1" ht="15" customHeight="1" x14ac:dyDescent="0.25">
      <c r="A57" s="43" t="s">
        <v>143</v>
      </c>
      <c r="B57" s="51">
        <v>45898</v>
      </c>
      <c r="C57" s="50" t="s">
        <v>144</v>
      </c>
      <c r="D57" s="43" t="s">
        <v>145</v>
      </c>
      <c r="E57" s="52">
        <v>1412425</v>
      </c>
      <c r="F57" s="41">
        <v>45930</v>
      </c>
      <c r="G57" s="35">
        <v>1412425</v>
      </c>
      <c r="H57" s="38">
        <f>E57-G57</f>
        <v>0</v>
      </c>
    </row>
    <row r="58" spans="1:9" s="22" customFormat="1" ht="15" customHeight="1" x14ac:dyDescent="0.25">
      <c r="A58" s="43" t="s">
        <v>90</v>
      </c>
      <c r="B58" s="51">
        <v>45869</v>
      </c>
      <c r="C58" s="50" t="s">
        <v>106</v>
      </c>
      <c r="D58" s="43" t="s">
        <v>97</v>
      </c>
      <c r="E58" s="52">
        <v>98931.199999999997</v>
      </c>
      <c r="F58" s="41">
        <v>45930</v>
      </c>
      <c r="G58" s="35"/>
      <c r="H58" s="38"/>
      <c r="I58" s="24"/>
    </row>
    <row r="59" spans="1:9" s="22" customFormat="1" ht="15" customHeight="1" x14ac:dyDescent="0.25">
      <c r="A59" s="39" t="s">
        <v>53</v>
      </c>
      <c r="B59" s="40">
        <v>45839</v>
      </c>
      <c r="C59" s="39" t="s">
        <v>120</v>
      </c>
      <c r="D59" s="39" t="s">
        <v>54</v>
      </c>
      <c r="E59" s="45">
        <v>27930.21</v>
      </c>
      <c r="F59" s="41">
        <v>45930</v>
      </c>
      <c r="G59" s="34">
        <v>0</v>
      </c>
      <c r="H59" s="38">
        <f>E59-G59</f>
        <v>27930.21</v>
      </c>
      <c r="I59" s="24"/>
    </row>
    <row r="60" spans="1:9" s="22" customFormat="1" ht="15" customHeight="1" x14ac:dyDescent="0.25">
      <c r="A60" s="39" t="s">
        <v>181</v>
      </c>
      <c r="B60" s="40">
        <v>45904</v>
      </c>
      <c r="C60" s="53" t="s">
        <v>199</v>
      </c>
      <c r="D60" s="39" t="s">
        <v>191</v>
      </c>
      <c r="E60" s="36">
        <v>648779.76</v>
      </c>
      <c r="F60" s="41">
        <v>45930</v>
      </c>
      <c r="G60" s="34">
        <v>0</v>
      </c>
      <c r="H60" s="38">
        <f>E60-G60</f>
        <v>648779.76</v>
      </c>
      <c r="I60" s="24"/>
    </row>
    <row r="61" spans="1:9" s="22" customFormat="1" ht="15" customHeight="1" x14ac:dyDescent="0.25">
      <c r="A61" s="39" t="s">
        <v>26</v>
      </c>
      <c r="B61" s="40">
        <v>45887</v>
      </c>
      <c r="C61" s="53" t="s">
        <v>48</v>
      </c>
      <c r="D61" s="39" t="s">
        <v>158</v>
      </c>
      <c r="E61" s="36">
        <v>14998</v>
      </c>
      <c r="F61" s="41">
        <v>45913</v>
      </c>
      <c r="G61" s="34">
        <v>14998</v>
      </c>
      <c r="H61" s="38">
        <f>E61-G61</f>
        <v>0</v>
      </c>
    </row>
    <row r="62" spans="1:9" s="22" customFormat="1" ht="15" customHeight="1" x14ac:dyDescent="0.25">
      <c r="A62" s="39" t="s">
        <v>28</v>
      </c>
      <c r="B62" s="40">
        <v>45870</v>
      </c>
      <c r="C62" s="53" t="s">
        <v>79</v>
      </c>
      <c r="D62" s="39" t="s">
        <v>151</v>
      </c>
      <c r="E62" s="36">
        <f>11300+250</f>
        <v>11550</v>
      </c>
      <c r="F62" s="41">
        <v>45905</v>
      </c>
      <c r="G62" s="36">
        <v>5900</v>
      </c>
      <c r="H62" s="38">
        <f>E62-G62</f>
        <v>5650</v>
      </c>
    </row>
    <row r="63" spans="1:9" s="22" customFormat="1" ht="15" customHeight="1" x14ac:dyDescent="0.25">
      <c r="A63" s="39" t="s">
        <v>91</v>
      </c>
      <c r="B63" s="40">
        <v>45820</v>
      </c>
      <c r="C63" s="53" t="s">
        <v>107</v>
      </c>
      <c r="D63" s="39" t="s">
        <v>98</v>
      </c>
      <c r="E63" s="36">
        <v>771000</v>
      </c>
      <c r="F63" s="41">
        <v>45930</v>
      </c>
      <c r="G63" s="36"/>
      <c r="H63" s="38"/>
    </row>
    <row r="64" spans="1:9" s="22" customFormat="1" ht="15" customHeight="1" x14ac:dyDescent="0.25">
      <c r="A64" s="39" t="s">
        <v>131</v>
      </c>
      <c r="B64" s="40">
        <v>45881</v>
      </c>
      <c r="C64" s="53" t="s">
        <v>137</v>
      </c>
      <c r="D64" s="39" t="s">
        <v>136</v>
      </c>
      <c r="E64" s="36">
        <v>12167.02</v>
      </c>
      <c r="F64" s="41">
        <v>45930</v>
      </c>
      <c r="G64" s="36">
        <v>12167.02</v>
      </c>
      <c r="H64" s="38">
        <f>E64-G64</f>
        <v>0</v>
      </c>
    </row>
    <row r="65" spans="1:9" s="22" customFormat="1" ht="15" customHeight="1" x14ac:dyDescent="0.25">
      <c r="A65" s="39" t="s">
        <v>45</v>
      </c>
      <c r="B65" s="40">
        <v>45901</v>
      </c>
      <c r="C65" s="53" t="s">
        <v>83</v>
      </c>
      <c r="D65" s="39" t="s">
        <v>206</v>
      </c>
      <c r="E65" s="36">
        <v>10327.74</v>
      </c>
      <c r="F65" s="41">
        <v>45930</v>
      </c>
      <c r="G65" s="34">
        <v>0</v>
      </c>
      <c r="H65" s="38">
        <f>E65-G65</f>
        <v>10327.74</v>
      </c>
    </row>
    <row r="66" spans="1:9" s="22" customFormat="1" ht="15" customHeight="1" x14ac:dyDescent="0.25">
      <c r="A66" s="39" t="s">
        <v>88</v>
      </c>
      <c r="B66" s="40">
        <v>45861</v>
      </c>
      <c r="C66" s="53" t="s">
        <v>110</v>
      </c>
      <c r="D66" s="39" t="s">
        <v>123</v>
      </c>
      <c r="E66" s="36">
        <v>382708.28</v>
      </c>
      <c r="F66" s="41">
        <v>45930</v>
      </c>
      <c r="G66" s="34">
        <v>0</v>
      </c>
      <c r="H66" s="38">
        <f>E66-G66</f>
        <v>382708.28</v>
      </c>
    </row>
    <row r="67" spans="1:9" s="22" customFormat="1" ht="15" customHeight="1" x14ac:dyDescent="0.25">
      <c r="A67" s="39" t="s">
        <v>92</v>
      </c>
      <c r="B67" s="40">
        <v>45869</v>
      </c>
      <c r="C67" s="53" t="s">
        <v>108</v>
      </c>
      <c r="D67" s="39" t="s">
        <v>99</v>
      </c>
      <c r="E67" s="36">
        <v>37170</v>
      </c>
      <c r="F67" s="41">
        <v>45930</v>
      </c>
      <c r="G67" s="34"/>
      <c r="H67" s="38"/>
    </row>
    <row r="68" spans="1:9" s="22" customFormat="1" ht="15" customHeight="1" x14ac:dyDescent="0.25">
      <c r="A68" s="39" t="s">
        <v>133</v>
      </c>
      <c r="B68" s="40">
        <v>45874</v>
      </c>
      <c r="C68" s="53" t="s">
        <v>140</v>
      </c>
      <c r="D68" s="39" t="s">
        <v>150</v>
      </c>
      <c r="E68" s="36">
        <f>499631.53+478813.56+4854.91+3210.79</f>
        <v>986510.79000000015</v>
      </c>
      <c r="F68" s="41">
        <v>45913</v>
      </c>
      <c r="G68" s="34">
        <f>114575.64+75774.68</f>
        <v>190350.32</v>
      </c>
      <c r="H68" s="38">
        <f t="shared" ref="H68:H74" si="3">E68-G68</f>
        <v>796160.4700000002</v>
      </c>
    </row>
    <row r="69" spans="1:9" s="22" customFormat="1" ht="15" customHeight="1" x14ac:dyDescent="0.25">
      <c r="A69" s="39" t="s">
        <v>46</v>
      </c>
      <c r="B69" s="40">
        <v>45839</v>
      </c>
      <c r="C69" s="53" t="s">
        <v>47</v>
      </c>
      <c r="D69" s="39" t="s">
        <v>208</v>
      </c>
      <c r="E69" s="36">
        <v>5053.93</v>
      </c>
      <c r="F69" s="41">
        <v>45930</v>
      </c>
      <c r="G69" s="36">
        <v>0</v>
      </c>
      <c r="H69" s="38">
        <f t="shared" si="3"/>
        <v>5053.93</v>
      </c>
    </row>
    <row r="70" spans="1:9" s="22" customFormat="1" ht="15" customHeight="1" x14ac:dyDescent="0.25">
      <c r="A70" s="39" t="s">
        <v>86</v>
      </c>
      <c r="B70" s="40">
        <v>45831</v>
      </c>
      <c r="C70" s="53" t="s">
        <v>109</v>
      </c>
      <c r="D70" s="39" t="s">
        <v>100</v>
      </c>
      <c r="E70" s="36">
        <f>2237.4+99</f>
        <v>2336.4</v>
      </c>
      <c r="F70" s="41">
        <v>45904</v>
      </c>
      <c r="G70" s="36">
        <v>2336.4</v>
      </c>
      <c r="H70" s="38">
        <f t="shared" si="3"/>
        <v>0</v>
      </c>
    </row>
    <row r="71" spans="1:9" s="22" customFormat="1" ht="15" customHeight="1" x14ac:dyDescent="0.25">
      <c r="A71" s="39" t="s">
        <v>182</v>
      </c>
      <c r="B71" s="40">
        <v>45930</v>
      </c>
      <c r="C71" s="53" t="s">
        <v>47</v>
      </c>
      <c r="D71" s="39" t="s">
        <v>207</v>
      </c>
      <c r="E71" s="36">
        <v>4752.78</v>
      </c>
      <c r="F71" s="41">
        <v>45930</v>
      </c>
      <c r="G71" s="36">
        <v>0</v>
      </c>
      <c r="H71" s="38">
        <f t="shared" si="3"/>
        <v>4752.78</v>
      </c>
    </row>
    <row r="72" spans="1:9" s="22" customFormat="1" ht="15" customHeight="1" x14ac:dyDescent="0.25">
      <c r="A72" s="39" t="s">
        <v>20</v>
      </c>
      <c r="B72" s="40">
        <v>45908</v>
      </c>
      <c r="C72" s="43" t="s">
        <v>121</v>
      </c>
      <c r="D72" s="39" t="s">
        <v>155</v>
      </c>
      <c r="E72" s="45">
        <v>931015.55</v>
      </c>
      <c r="F72" s="41">
        <v>45927</v>
      </c>
      <c r="G72" s="34">
        <f>17010.95+20960.97+2336.4</f>
        <v>40308.32</v>
      </c>
      <c r="H72" s="38">
        <f t="shared" si="3"/>
        <v>890707.2300000001</v>
      </c>
      <c r="I72" s="24"/>
    </row>
    <row r="73" spans="1:9" s="22" customFormat="1" ht="15" customHeight="1" x14ac:dyDescent="0.25">
      <c r="A73" s="39" t="s">
        <v>171</v>
      </c>
      <c r="B73" s="40">
        <v>45902</v>
      </c>
      <c r="C73" s="43" t="s">
        <v>201</v>
      </c>
      <c r="D73" s="39" t="s">
        <v>172</v>
      </c>
      <c r="E73" s="45">
        <v>33158</v>
      </c>
      <c r="F73" s="41">
        <v>45930</v>
      </c>
      <c r="G73" s="34">
        <v>33158</v>
      </c>
      <c r="H73" s="38">
        <f t="shared" si="3"/>
        <v>0</v>
      </c>
      <c r="I73" s="24"/>
    </row>
    <row r="74" spans="1:9" s="22" customFormat="1" ht="15" customHeight="1" x14ac:dyDescent="0.25">
      <c r="A74" s="39" t="s">
        <v>21</v>
      </c>
      <c r="B74" s="40" t="s">
        <v>164</v>
      </c>
      <c r="C74" s="43" t="s">
        <v>22</v>
      </c>
      <c r="D74" s="39" t="s">
        <v>165</v>
      </c>
      <c r="E74" s="36">
        <f>90363.69+90363.68</f>
        <v>180727.37</v>
      </c>
      <c r="F74" s="41">
        <v>45908</v>
      </c>
      <c r="G74" s="33">
        <v>90363.69</v>
      </c>
      <c r="H74" s="38">
        <f t="shared" si="3"/>
        <v>90363.68</v>
      </c>
      <c r="I74" s="24"/>
    </row>
    <row r="75" spans="1:9" s="22" customFormat="1" ht="22.9" customHeight="1" x14ac:dyDescent="0.25">
      <c r="A75" s="29" t="s">
        <v>23</v>
      </c>
      <c r="B75" s="29"/>
      <c r="C75" s="29"/>
      <c r="D75" s="29"/>
      <c r="E75" s="30">
        <f>SUM(E9:E74)</f>
        <v>26434818.559999999</v>
      </c>
      <c r="F75" s="30"/>
      <c r="G75" s="30">
        <f>SUM(G9:G74)</f>
        <v>12623946.069999998</v>
      </c>
      <c r="H75" s="30">
        <f>SUM(H9:H74)</f>
        <v>11120876.790000001</v>
      </c>
    </row>
    <row r="76" spans="1:9" x14ac:dyDescent="0.25">
      <c r="D76" s="9"/>
      <c r="F76" s="5"/>
      <c r="G76" s="5"/>
      <c r="H76" s="10"/>
      <c r="I76" s="10"/>
    </row>
    <row r="77" spans="1:9" s="5" customFormat="1" x14ac:dyDescent="0.25">
      <c r="A77" s="1"/>
      <c r="B77" s="1"/>
      <c r="C77" s="1"/>
      <c r="D77" s="9"/>
    </row>
    <row r="78" spans="1:9" s="5" customFormat="1" x14ac:dyDescent="0.25">
      <c r="A78" s="1"/>
      <c r="B78" s="1"/>
      <c r="C78" s="1"/>
      <c r="D78" s="1"/>
      <c r="F78" s="3"/>
      <c r="G78" s="10"/>
      <c r="I78" s="4"/>
    </row>
    <row r="79" spans="1:9" s="5" customFormat="1" x14ac:dyDescent="0.25">
      <c r="A79" s="1"/>
      <c r="B79" s="1"/>
      <c r="C79" s="1"/>
      <c r="D79" s="1"/>
      <c r="F79" s="3"/>
      <c r="G79" s="10"/>
      <c r="I79" s="31"/>
    </row>
    <row r="80" spans="1:9" s="5" customFormat="1" x14ac:dyDescent="0.25">
      <c r="A80" s="1"/>
      <c r="B80" s="1"/>
      <c r="C80" s="11"/>
      <c r="D80" s="1"/>
      <c r="F80" s="3"/>
      <c r="G80" s="10"/>
      <c r="H80" s="10"/>
      <c r="I80" s="4"/>
    </row>
    <row r="81" spans="1:9" s="5" customFormat="1" x14ac:dyDescent="0.25">
      <c r="A81" s="1"/>
      <c r="B81" s="1"/>
      <c r="C81" s="9"/>
      <c r="D81" s="1"/>
      <c r="F81" s="3"/>
      <c r="G81" s="10"/>
      <c r="I81" s="4"/>
    </row>
    <row r="82" spans="1:9" x14ac:dyDescent="0.25">
      <c r="G82" s="10"/>
    </row>
    <row r="86" spans="1:9" x14ac:dyDescent="0.25">
      <c r="D86" s="9"/>
    </row>
  </sheetData>
  <autoFilter ref="A8:H75" xr:uid="{84D114D7-CF82-4D71-B48C-790C71BCF845}"/>
  <sortState xmlns:xlrd2="http://schemas.microsoft.com/office/spreadsheetml/2017/richdata2" ref="A10:H74">
    <sortCondition ref="A9:A74"/>
  </sortState>
  <mergeCells count="4">
    <mergeCell ref="A3:H3"/>
    <mergeCell ref="A4:H4"/>
    <mergeCell ref="A5:H5"/>
    <mergeCell ref="A7:H7"/>
  </mergeCells>
  <pageMargins left="0.25" right="0.25" top="0.75" bottom="0.75" header="0.3" footer="0.3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2025</vt:lpstr>
      <vt:lpstr>'SEPTIEMBRE 2025'!Área_de_impresión</vt:lpstr>
      <vt:lpstr>'SEPTIEMBRE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2025-10-15T19:34:24Z</cp:lastPrinted>
  <dcterms:created xsi:type="dcterms:W3CDTF">2023-02-06T15:07:28Z</dcterms:created>
  <dcterms:modified xsi:type="dcterms:W3CDTF">2025-10-15T19:34:30Z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