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li\Desktop\"/>
    </mc:Choice>
  </mc:AlternateContent>
  <xr:revisionPtr revIDLastSave="0" documentId="8_{5AFC8C38-9ECD-4E9D-BED4-D18BA33B73DC}" xr6:coauthVersionLast="47" xr6:coauthVersionMax="47" xr10:uidLastSave="{00000000-0000-0000-0000-000000000000}"/>
  <bookViews>
    <workbookView xWindow="-108" yWindow="-108" windowWidth="23256" windowHeight="12456" xr2:uid="{89689411-BA17-4328-A5C1-E95BE319531B}"/>
  </bookViews>
  <sheets>
    <sheet name="DICIEMBRE" sheetId="2" r:id="rId1"/>
  </sheets>
  <definedNames>
    <definedName name="_xlnm._FilterDatabase" localSheetId="0" hidden="1">DICIEMBRE!$A$6:$H$71</definedName>
    <definedName name="_xlnm.Print_Area" localSheetId="0">DICIEMBRE!$A$1:$H$85</definedName>
    <definedName name="_xlnm.Print_Titles" localSheetId="0">DICIEMBRE!$1:$6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" i="2" l="1"/>
  <c r="E11" i="2"/>
  <c r="H62" i="2"/>
  <c r="H38" i="2"/>
  <c r="H37" i="2"/>
  <c r="H71" i="2"/>
  <c r="H69" i="2"/>
  <c r="H66" i="2"/>
  <c r="H64" i="2"/>
  <c r="H54" i="2"/>
  <c r="H49" i="2"/>
  <c r="H48" i="2"/>
  <c r="H45" i="2"/>
  <c r="E44" i="2"/>
  <c r="H44" i="2" s="1"/>
  <c r="E55" i="2"/>
  <c r="H30" i="2"/>
  <c r="E29" i="2"/>
  <c r="E20" i="2"/>
  <c r="H20" i="2" s="1"/>
  <c r="E19" i="2"/>
  <c r="H17" i="2"/>
  <c r="G25" i="2"/>
  <c r="E25" i="2"/>
  <c r="H27" i="2"/>
  <c r="E58" i="2"/>
  <c r="E43" i="2"/>
  <c r="H43" i="2" s="1"/>
  <c r="E36" i="2"/>
  <c r="G36" i="2"/>
  <c r="E68" i="2"/>
  <c r="E31" i="2"/>
  <c r="H21" i="2"/>
  <c r="E59" i="2"/>
  <c r="H59" i="2" s="1"/>
  <c r="E24" i="2"/>
  <c r="E9" i="2"/>
  <c r="H9" i="2" s="1"/>
  <c r="E51" i="2"/>
  <c r="G51" i="2"/>
  <c r="E8" i="2"/>
  <c r="G33" i="2"/>
  <c r="E65" i="2"/>
  <c r="G65" i="2"/>
  <c r="H67" i="2"/>
  <c r="H57" i="2"/>
  <c r="E46" i="2"/>
  <c r="H46" i="2" s="1"/>
  <c r="H40" i="2"/>
  <c r="H34" i="2"/>
  <c r="H23" i="2"/>
  <c r="H10" i="2"/>
  <c r="G72" i="2" l="1"/>
  <c r="H36" i="2"/>
  <c r="H51" i="2"/>
  <c r="E70" i="2"/>
  <c r="H55" i="2"/>
  <c r="H53" i="2"/>
  <c r="H24" i="2"/>
  <c r="H56" i="2"/>
  <c r="H42" i="2"/>
  <c r="H28" i="2"/>
  <c r="H22" i="2"/>
  <c r="H19" i="2"/>
  <c r="H58" i="2"/>
  <c r="H14" i="2" l="1"/>
  <c r="E16" i="2"/>
  <c r="E72" i="2" l="1"/>
  <c r="H25" i="2"/>
  <c r="H47" i="2"/>
  <c r="H26" i="2"/>
  <c r="H41" i="2" l="1"/>
  <c r="H16" i="2"/>
  <c r="H35" i="2"/>
  <c r="H60" i="2"/>
  <c r="H50" i="2"/>
  <c r="H11" i="2" l="1"/>
  <c r="H12" i="2"/>
  <c r="H7" i="2"/>
  <c r="H65" i="2"/>
  <c r="H8" i="2"/>
  <c r="H61" i="2"/>
  <c r="H39" i="2"/>
  <c r="H70" i="2" l="1"/>
  <c r="H68" i="2"/>
  <c r="H63" i="2"/>
  <c r="H33" i="2"/>
  <c r="H32" i="2"/>
  <c r="H31" i="2"/>
  <c r="H29" i="2"/>
  <c r="H18" i="2"/>
  <c r="H15" i="2"/>
  <c r="H13" i="2"/>
  <c r="H72" i="2" l="1"/>
</calcChain>
</file>

<file path=xl/sharedStrings.xml><?xml version="1.0" encoding="utf-8"?>
<sst xmlns="http://schemas.openxmlformats.org/spreadsheetml/2006/main" count="308" uniqueCount="243">
  <si>
    <t>VALORES RD$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</si>
  <si>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</si>
  <si>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</si>
  <si>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</si>
  <si>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</si>
  <si>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</si>
  <si>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</si>
  <si>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</si>
  <si>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</si>
  <si>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</si>
  <si>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</si>
  <si>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</si>
  <si>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</si>
  <si>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</si>
  <si>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</si>
  <si>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</si>
  <si>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Servicios de fumigacion.</t>
  </si>
  <si>
    <t>CAASD</t>
  </si>
  <si>
    <t>CENTRO AUTOMOTRIZ REMESA, SRL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</si>
  <si>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</si>
  <si>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</si>
  <si>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</si>
  <si>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</si>
  <si>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</si>
  <si>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</si>
  <si>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</si>
  <si>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</si>
  <si>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</si>
  <si>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</si>
  <si>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</si>
  <si>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</si>
  <si>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</si>
  <si>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</si>
  <si>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</si>
  <si>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P/Servicios de internet No. 829-110-6594,0829-118-1864,  CENTRAL TELEF. correspondiente al 2023.</t>
  </si>
  <si>
    <t>ISLA DOMINICANA DE PETROLEO CORPORACION</t>
  </si>
  <si>
    <t>P/Completivo flotilla de combustible.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</si>
  <si>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</si>
  <si>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</si>
  <si>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</si>
  <si>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</si>
  <si>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</si>
  <si>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</si>
  <si>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>CENTRO CUESTA NACIONAL, C POR A.</t>
  </si>
  <si>
    <t xml:space="preserve">FLORISTERIA ZUNIFLOR SRL </t>
  </si>
  <si>
    <t xml:space="preserve">TRES TINTAS, PAPELERIA </t>
  </si>
  <si>
    <t>SETI &amp; SIDIF DOMINICANA SRL</t>
  </si>
  <si>
    <t>Pago avance actualizacion software mesa de servicios.</t>
  </si>
  <si>
    <t>SERVICIOS E INSTALACIONES TECNICAS SRL</t>
  </si>
  <si>
    <t>P/Mantenimiento de ascensor de la institucion.</t>
  </si>
  <si>
    <t>P/floricultura para uso de la institucion.</t>
  </si>
  <si>
    <t>GRUPO BVC SRL</t>
  </si>
  <si>
    <t>Pago 75%  del programa académico a colaboarores de la institucion.</t>
  </si>
  <si>
    <t>Servicios alimenticios regional santiago.</t>
  </si>
  <si>
    <t>MRO MANTENIMIENTO, OPERACION Y REPARACION</t>
  </si>
  <si>
    <t>O/C#46/2022</t>
  </si>
  <si>
    <t>CONTRATO</t>
  </si>
  <si>
    <t>MARTINEZ TORRES TRAVELING SRL</t>
  </si>
  <si>
    <t>DK PETROLEUM SRL</t>
  </si>
  <si>
    <t>P/Compra gasoil para planta electrica de la institucion.</t>
  </si>
  <si>
    <t>P/Servicios almuerzo a colaboradores de la institucion.</t>
  </si>
  <si>
    <t xml:space="preserve">UNIVERSIDAD APEC </t>
  </si>
  <si>
    <t>P/maestria para colaboradores de la institucion.</t>
  </si>
  <si>
    <t>31/10/23</t>
  </si>
  <si>
    <t>26/10/23</t>
  </si>
  <si>
    <t>P/Impresos varios de la institucion.</t>
  </si>
  <si>
    <t>B1500000128</t>
  </si>
  <si>
    <t>CENTRO COPIADORA NACO</t>
  </si>
  <si>
    <t>CIPAS CONSTRUCTIONS, SRL</t>
  </si>
  <si>
    <t>LAVANDERIA ROYAL</t>
  </si>
  <si>
    <t>CONT4402/2023</t>
  </si>
  <si>
    <t>E450000000534</t>
  </si>
  <si>
    <t>P/Adquisición equipos informáticos p/uso de la institución.</t>
  </si>
  <si>
    <t>P/Servicios de contratación empresa para la reparación de transformadores.</t>
  </si>
  <si>
    <t>P/Servicios de lavanderia de la institucion.</t>
  </si>
  <si>
    <t>P/Servicios de impresión y encuadernación  labor diaria del CNZFE.</t>
  </si>
  <si>
    <t>30/11/23</t>
  </si>
  <si>
    <t>15/11/23</t>
  </si>
  <si>
    <t>OFICINA UNIVERSAL</t>
  </si>
  <si>
    <t>P/Adquisicion materiales y suministros de oficina.</t>
  </si>
  <si>
    <t>23/11/23</t>
  </si>
  <si>
    <t>22/11/23</t>
  </si>
  <si>
    <t>16/11/23</t>
  </si>
  <si>
    <t>18/11/23</t>
  </si>
  <si>
    <t xml:space="preserve">OFICINA DE COORDINACION  PRESIDENCIAL </t>
  </si>
  <si>
    <t xml:space="preserve">Pasajes y viaticos p/colaboradores de la institucion. </t>
  </si>
  <si>
    <t>CONT4303/23</t>
  </si>
  <si>
    <t xml:space="preserve">ANTHURIANA DOMINICANA </t>
  </si>
  <si>
    <t>21/11/23</t>
  </si>
  <si>
    <t>P/Servicios de floricultura para uso de la institucion.</t>
  </si>
  <si>
    <t>B1500004142</t>
  </si>
  <si>
    <t>ANTONIO P. HACHE &amp; CO. SAS</t>
  </si>
  <si>
    <t>24/11/23</t>
  </si>
  <si>
    <t>P/Compra artículos ferreteros p/uso de la institución.</t>
  </si>
  <si>
    <t>B1500003188</t>
  </si>
  <si>
    <t>CENTRO XPERT SRL</t>
  </si>
  <si>
    <t>27/11/23</t>
  </si>
  <si>
    <t>P/Compra equipos y accesorios informáticos de la institucion.</t>
  </si>
  <si>
    <t>B1500002521</t>
  </si>
  <si>
    <t>B1500000257</t>
  </si>
  <si>
    <t>13/11/23</t>
  </si>
  <si>
    <t>GESTION ENERGETICA E INDUSTRIAL</t>
  </si>
  <si>
    <t>P/Contratación de servicios técnicos de ing. en la institución,</t>
  </si>
  <si>
    <t>JOSE LUIS BREA RODRIGUEZ</t>
  </si>
  <si>
    <t>P/Mantenimiento aires acondicionados.</t>
  </si>
  <si>
    <t>B1500000152</t>
  </si>
  <si>
    <t xml:space="preserve">LIBRERIA Y PAPELERIA HNOS. SOLANO </t>
  </si>
  <si>
    <t>MANUEL ARSENIO UREÑA S.A.</t>
  </si>
  <si>
    <t>P/Compra neumáticos para vehículos de la institución.</t>
  </si>
  <si>
    <t>23/11-24/11/23</t>
  </si>
  <si>
    <t>B1500003744/3746</t>
  </si>
  <si>
    <t>P/Adquisición artículos ferreteros p/uso de la institución.</t>
  </si>
  <si>
    <t>B1500000626</t>
  </si>
  <si>
    <t>SECUNDI FILL, S.A.</t>
  </si>
  <si>
    <t>29/11/23</t>
  </si>
  <si>
    <t>P/Compra uniformes para colaboradores de la institucion.</t>
  </si>
  <si>
    <t>B1500000009</t>
  </si>
  <si>
    <t>SENACON SRL</t>
  </si>
  <si>
    <t>P/Servicios de remozamiento al parqueo  y pintura de la institucion.</t>
  </si>
  <si>
    <t>B1500000016/17</t>
  </si>
  <si>
    <t>B1500003807</t>
  </si>
  <si>
    <t>CORRESPONDIENTE AL 31 DICIEMBRE 2023</t>
  </si>
  <si>
    <t>14/11-21/11-20/12/23</t>
  </si>
  <si>
    <t>B1500001014/1030/1068</t>
  </si>
  <si>
    <t>CONT-2023-B1500000410/411/412</t>
  </si>
  <si>
    <t>20/12/23</t>
  </si>
  <si>
    <t>27/10-28/11/23</t>
  </si>
  <si>
    <t>23/12/23</t>
  </si>
  <si>
    <t>5/12-13/12/23</t>
  </si>
  <si>
    <t>B1500055580/E450000000781</t>
  </si>
  <si>
    <t>22/12/23</t>
  </si>
  <si>
    <t>27/12/23</t>
  </si>
  <si>
    <t>23/06-12/12/23</t>
  </si>
  <si>
    <t>FACTURASNO.1072/1186/1250/1251/1252/1401/1461/1549/1596</t>
  </si>
  <si>
    <t>CENTRO ESP. DE COMPUTACION (CECOMSA)</t>
  </si>
  <si>
    <t>P/Mantenimiento aires acondicionado/B1500000114.</t>
  </si>
  <si>
    <t>CONT8510/23-B1500000114</t>
  </si>
  <si>
    <t>Combustible Diciembre 2023.</t>
  </si>
  <si>
    <t>Flota Diciembre 2023.</t>
  </si>
  <si>
    <t>19/12/23</t>
  </si>
  <si>
    <t>14/12/23</t>
  </si>
  <si>
    <t>20/11/23</t>
  </si>
  <si>
    <t>B1500002963</t>
  </si>
  <si>
    <t>CON7158/23-B1500000114</t>
  </si>
  <si>
    <t>B1500000058</t>
  </si>
  <si>
    <t>16/12/23</t>
  </si>
  <si>
    <t>21/12/23</t>
  </si>
  <si>
    <t>CONT1528/23-B1500000323</t>
  </si>
  <si>
    <t>24/12/23</t>
  </si>
  <si>
    <t>26/11-27/12/23</t>
  </si>
  <si>
    <t>B1500012001/12214</t>
  </si>
  <si>
    <t>CENTRO DE EXP. E INVERSION DE LA REP. DOM.</t>
  </si>
  <si>
    <t>P/Diplomados formulación y evaluación de proyectos a colaboradores de la institucion.</t>
  </si>
  <si>
    <t>B1500000046</t>
  </si>
  <si>
    <t>B1500303579/309031</t>
  </si>
  <si>
    <t>CONT-0009/23-B1500002879</t>
  </si>
  <si>
    <t>22/11-08/12/23</t>
  </si>
  <si>
    <t>CON5341/23-B1500013598/13825</t>
  </si>
  <si>
    <t>31/12/23</t>
  </si>
  <si>
    <t>01/11-01/12/23</t>
  </si>
  <si>
    <t>B1500029749/29799/30896/31081</t>
  </si>
  <si>
    <t>16/11-27/12/23</t>
  </si>
  <si>
    <t>B1500003163/3198/3210</t>
  </si>
  <si>
    <t>15/12/23</t>
  </si>
  <si>
    <t>Adquisicion utiles escolares y suminstros  de la institución .</t>
  </si>
  <si>
    <t>09/11-17/11-27/12/23</t>
  </si>
  <si>
    <t>B1500010723/10727/10802</t>
  </si>
  <si>
    <t>DOMINGO SANTANA MEDINA</t>
  </si>
  <si>
    <t>B1500000154</t>
  </si>
  <si>
    <t>P/servicios jurídicos (Legalización Documentos del CNZFE).</t>
  </si>
  <si>
    <t>E4500000024059/26838/27729</t>
  </si>
  <si>
    <t>13/12/23</t>
  </si>
  <si>
    <t>B1500047831</t>
  </si>
  <si>
    <t>BANDERAS DEL MUNDO</t>
  </si>
  <si>
    <t>B1500001454</t>
  </si>
  <si>
    <t>31/13/23</t>
  </si>
  <si>
    <t>B1500131594/131612</t>
  </si>
  <si>
    <t>CENTRA POWER SYSTEMS, SRL</t>
  </si>
  <si>
    <t>B1500002452/2453</t>
  </si>
  <si>
    <t>B1500179430/438/445/463/484</t>
  </si>
  <si>
    <t>B1500000316</t>
  </si>
  <si>
    <t>EDITORA LISTIN DIARIO</t>
  </si>
  <si>
    <t>P/Servicios de suscripcion anual de la institucion.</t>
  </si>
  <si>
    <t>O/C#48/2023-B1500009023</t>
  </si>
  <si>
    <t>PLAZA LAMA</t>
  </si>
  <si>
    <t xml:space="preserve"> 30/11/23</t>
  </si>
  <si>
    <t xml:space="preserve">P/Compra bebedores y tv p/uso de la institucion. </t>
  </si>
  <si>
    <t>B1500037646/37746</t>
  </si>
  <si>
    <t>CONT11157</t>
  </si>
  <si>
    <t>B1500000976</t>
  </si>
  <si>
    <t>INVERSIONES PEYCO</t>
  </si>
  <si>
    <t>P/Adquisicion baterias para UPS de la data center.</t>
  </si>
  <si>
    <t>B1500000249</t>
  </si>
  <si>
    <t xml:space="preserve">M A CREACIONES ACRILICAS </t>
  </si>
  <si>
    <t>P/Servicios de instalacion tarjas o placas de impresion.</t>
  </si>
  <si>
    <t>B1500000226</t>
  </si>
  <si>
    <t>CONT-BS-9929-2023</t>
  </si>
  <si>
    <t>M P UNIFORMES DE EMPRESAS SRL</t>
  </si>
  <si>
    <t>Uniformes para personal de la institucion.</t>
  </si>
  <si>
    <t>B1500000167</t>
  </si>
  <si>
    <t>MERCADO MEDIA NETWORK C POR A</t>
  </si>
  <si>
    <t>B1500000988</t>
  </si>
  <si>
    <t>METALGLASS VENTANS</t>
  </si>
  <si>
    <t>B1500000177</t>
  </si>
  <si>
    <t>B1500001834</t>
  </si>
  <si>
    <t>PADRON OFFICE SUPLY</t>
  </si>
  <si>
    <t>B1500001027</t>
  </si>
  <si>
    <t>QSI GLOBAL VENTURE SRL</t>
  </si>
  <si>
    <t>B1500000144</t>
  </si>
  <si>
    <t>SUMINISTROS GUIPAK, SRL</t>
  </si>
  <si>
    <t>B1500001186</t>
  </si>
  <si>
    <t>UNIFORMES GAI SRL</t>
  </si>
  <si>
    <t>B1500000086</t>
  </si>
  <si>
    <t xml:space="preserve">VICTOR GARCIA AIRES ACONDICIONADOS </t>
  </si>
  <si>
    <t>18/12/23</t>
  </si>
  <si>
    <t>B1500002709</t>
  </si>
  <si>
    <t>YM MULTISERVICES SRL</t>
  </si>
  <si>
    <t>B1500000091</t>
  </si>
  <si>
    <t>INDUSTRIAS BANILEJAS C POR A</t>
  </si>
  <si>
    <t>E450000002070</t>
  </si>
  <si>
    <t>B1500000243</t>
  </si>
  <si>
    <t>26/12/23</t>
  </si>
  <si>
    <t>P/Compra de banderas p/uso de la institucion.</t>
  </si>
  <si>
    <t>P/Compra agendas para colaboradores de la institucion.</t>
  </si>
  <si>
    <t>EDICIONES VALDES SRL</t>
  </si>
  <si>
    <t>Adquisicion articulos alimentos y bebidas p/uso de la institucion.</t>
  </si>
  <si>
    <t>P/Mantenimiento de readecuación Salon de conferencias.</t>
  </si>
  <si>
    <t>P/Renovación suscripción anual revista mercado.</t>
  </si>
  <si>
    <t>P/Compra de  suministros y materiales de oficina.</t>
  </si>
  <si>
    <t>P/contratacion firma certificadora p/servicios de auditoria externa y del sist. de gestion de calidad .</t>
  </si>
  <si>
    <t>P/Compra muebles mobiliarios equipos de oficina.</t>
  </si>
  <si>
    <t xml:space="preserve">P/Alimentos y bebidas  p/uso de la institucion. </t>
  </si>
  <si>
    <t>SCONTO HOLDINGS SRL</t>
  </si>
  <si>
    <t>B1500000015</t>
  </si>
  <si>
    <t>23/11-01/12/23</t>
  </si>
  <si>
    <t>CON2268/23-B1500005266/5304</t>
  </si>
  <si>
    <t xml:space="preserve">OFICINA GUBERNAMENTAL DE TEC. DE LA INF. </t>
  </si>
  <si>
    <t>P/Actualizacion licencia informatica.</t>
  </si>
  <si>
    <t>B1500002788</t>
  </si>
  <si>
    <t>P/Servicios  catering  colaboradores  CNZFE.</t>
  </si>
  <si>
    <t>P/Devol. recursos 4,629*162.50 formularios.</t>
  </si>
  <si>
    <t>Ventas de Formularios de Exp. Vuce-aduanas</t>
  </si>
  <si>
    <t>RELACIÓN DE ESTADO DE CUENTAS POR PAGAR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</si>
</sst>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0" applyFont="1"/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6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left" wrapText="1"/>
    </xf>
    <xf numFmtId="49" fontId="8" fillId="3" borderId="1" xfId="0" applyNumberFormat="1" applyFont="1" applyFill="1" applyBorder="1" applyAlignment="1">
      <alignment horizontal="left" wrapText="1"/>
    </xf>
    <xf numFmtId="43" fontId="8" fillId="3" borderId="1" xfId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/>
    </xf>
    <xf numFmtId="43" fontId="9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43" fontId="9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43" fontId="8" fillId="3" borderId="1" xfId="1" applyFont="1" applyFill="1" applyBorder="1" applyAlignment="1">
      <alignment horizontal="center" wrapText="1"/>
    </xf>
    <xf numFmtId="43" fontId="9" fillId="3" borderId="1" xfId="0" applyNumberFormat="1" applyFont="1" applyFill="1" applyBorder="1" applyAlignment="1">
      <alignment horizontal="center" wrapText="1"/>
    </xf>
    <xf numFmtId="49" fontId="0" fillId="3" borderId="1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left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340279</xdr:colOff>
      <xdr:row>1</xdr:row>
      <xdr:rowOff>69979</xdr:rowOff>
    </xdr:from>
    <xdr:to>
      <xdr:col>1</xdr:col>
      <xdr:colOff>116634</xdr:colOff>
      <xdr:row>5</xdr:row>
      <xdr:rowOff>18824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279" y="248816"/>
          <a:ext cx="3057620" cy="920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dimension ref="A1:I78"/>
  <sheetViews>
    <sheetView tabSelected="1" zoomScale="98" zoomScaleNormal="98" workbookViewId="0">
      <pane ySplit="1" topLeftCell="A2" activePane="bottomLeft" state="frozen"/>
      <selection pane="bottomLeft" activeCell="A4" sqref="A4:H4"/>
    </sheetView>
  </sheetViews>
  <sheetFormatPr baseColWidth="10" defaultColWidth="11.5546875" defaultRowHeight="13.8" x14ac:dyDescent="0.3"/>
  <cols>
    <col min="1" max="1" width="47.88671875" style="15" customWidth="1"/>
    <col min="2" max="2" width="18.88671875" style="15" customWidth="1"/>
    <col min="3" max="3" width="72" style="15" customWidth="1"/>
    <col min="4" max="4" width="40.6640625" style="15" customWidth="1"/>
    <col min="5" max="5" width="20.5546875" style="4" customWidth="1"/>
    <col min="6" max="6" width="16.109375" style="1" customWidth="1"/>
    <col min="7" max="7" width="18.44140625" style="1" customWidth="1"/>
    <col min="8" max="8" width="17" style="4" customWidth="1"/>
    <col min="9" max="9" width="12.44140625" style="3" bestFit="1" customWidth="1"/>
    <col min="10" max="16384" width="11.5546875" style="3"/>
  </cols>
  <sheetData>
    <row r="1" spans="1:9" x14ac:dyDescent="0.3">
      <c r="B1" s="16"/>
      <c r="C1" s="16"/>
      <c r="E1" s="2"/>
      <c r="F1" s="5"/>
      <c r="G1" s="5"/>
      <c r="H1" s="2"/>
    </row>
    <row r="2" spans="1:9" x14ac:dyDescent="0.3">
      <c r="C2" s="16"/>
      <c r="D2" s="17"/>
      <c r="H2" s="2"/>
    </row>
    <row r="3" spans="1:9" ht="21" x14ac:dyDescent="0.4">
      <c r="A3" s="42" t="s">
        <v>242</v>
      </c>
      <c r="B3" s="42"/>
      <c r="C3" s="42"/>
      <c r="D3" s="42"/>
      <c r="E3" s="42"/>
      <c r="F3" s="42"/>
      <c r="G3" s="42"/>
      <c r="H3" s="42"/>
    </row>
    <row r="4" spans="1:9" ht="21" x14ac:dyDescent="0.4">
      <c r="A4" s="42" t="s">
        <v>121</v>
      </c>
      <c r="B4" s="42"/>
      <c r="C4" s="42"/>
      <c r="D4" s="42"/>
      <c r="E4" s="42"/>
      <c r="F4" s="42"/>
      <c r="G4" s="42"/>
      <c r="H4" s="42"/>
    </row>
    <row r="5" spans="1:9" ht="21" x14ac:dyDescent="0.4">
      <c r="A5" s="42" t="s">
        <v>0</v>
      </c>
      <c r="B5" s="42"/>
      <c r="C5" s="42"/>
      <c r="D5" s="42"/>
      <c r="E5" s="42"/>
      <c r="F5" s="42"/>
      <c r="G5" s="42"/>
      <c r="H5" s="42"/>
    </row>
    <row r="6" spans="1:9" s="6" customFormat="1" ht="78" x14ac:dyDescent="0.3">
      <c r="A6" s="24" t="s">
        <v>1</v>
      </c>
      <c r="B6" s="25" t="s">
        <v>2</v>
      </c>
      <c r="C6" s="25" t="s">
        <v>3</v>
      </c>
      <c r="D6" s="26" t="s">
        <v>4</v>
      </c>
      <c r="E6" s="27" t="s">
        <v>5</v>
      </c>
      <c r="F6" s="28" t="s">
        <v>6</v>
      </c>
      <c r="G6" s="28" t="s">
        <v>7</v>
      </c>
      <c r="H6" s="29" t="s">
        <v>8</v>
      </c>
    </row>
    <row r="7" spans="1:9" customFormat="1" ht="14.4" x14ac:dyDescent="0.3">
      <c r="A7" s="18" t="s">
        <v>9</v>
      </c>
      <c r="B7" s="30">
        <v>44938</v>
      </c>
      <c r="C7" s="31" t="s">
        <v>10</v>
      </c>
      <c r="D7" s="31" t="s">
        <v>55</v>
      </c>
      <c r="E7" s="7">
        <v>63455.25</v>
      </c>
      <c r="F7" s="8" t="s">
        <v>158</v>
      </c>
      <c r="G7" s="7">
        <v>0</v>
      </c>
      <c r="H7" s="32">
        <f t="shared" ref="H7" si="0">+E7-G7</f>
        <v>63455.25</v>
      </c>
      <c r="I7" s="9"/>
    </row>
    <row r="8" spans="1:9" customFormat="1" ht="17.25" customHeight="1" x14ac:dyDescent="0.3">
      <c r="A8" s="19" t="s">
        <v>11</v>
      </c>
      <c r="B8" s="20" t="s">
        <v>128</v>
      </c>
      <c r="C8" s="33" t="s">
        <v>12</v>
      </c>
      <c r="D8" s="33" t="s">
        <v>129</v>
      </c>
      <c r="E8" s="7">
        <f>129537.08+26689.24</f>
        <v>156226.32</v>
      </c>
      <c r="F8" s="8" t="s">
        <v>130</v>
      </c>
      <c r="G8" s="34">
        <v>129537.08</v>
      </c>
      <c r="H8" s="32">
        <f t="shared" ref="H8:H39" si="1">+E8-G8</f>
        <v>26689.240000000005</v>
      </c>
      <c r="I8" s="9"/>
    </row>
    <row r="9" spans="1:9" customFormat="1" ht="14.4" x14ac:dyDescent="0.3">
      <c r="A9" s="19" t="s">
        <v>87</v>
      </c>
      <c r="B9" s="20" t="s">
        <v>141</v>
      </c>
      <c r="C9" s="18" t="s">
        <v>89</v>
      </c>
      <c r="D9" s="35" t="s">
        <v>90</v>
      </c>
      <c r="E9" s="32">
        <f>67171.39+9564.6</f>
        <v>76735.990000000005</v>
      </c>
      <c r="F9" s="8">
        <v>45089</v>
      </c>
      <c r="G9" s="36">
        <v>67171.39</v>
      </c>
      <c r="H9" s="32">
        <f t="shared" si="1"/>
        <v>9564.6000000000058</v>
      </c>
      <c r="I9" s="9"/>
    </row>
    <row r="10" spans="1:9" customFormat="1" ht="14.4" x14ac:dyDescent="0.3">
      <c r="A10" s="19" t="s">
        <v>91</v>
      </c>
      <c r="B10" s="20" t="s">
        <v>88</v>
      </c>
      <c r="C10" s="18" t="s">
        <v>93</v>
      </c>
      <c r="D10" s="35" t="s">
        <v>94</v>
      </c>
      <c r="E10" s="32">
        <v>70938.559999999998</v>
      </c>
      <c r="F10" s="8">
        <v>45181</v>
      </c>
      <c r="G10" s="36">
        <v>70938.559999999998</v>
      </c>
      <c r="H10" s="32">
        <f t="shared" si="1"/>
        <v>0</v>
      </c>
      <c r="I10" s="9"/>
    </row>
    <row r="11" spans="1:9" customFormat="1" ht="22.5" customHeight="1" x14ac:dyDescent="0.3">
      <c r="A11" s="19" t="s">
        <v>13</v>
      </c>
      <c r="B11" s="20">
        <v>44938</v>
      </c>
      <c r="C11" s="18" t="s">
        <v>240</v>
      </c>
      <c r="D11" s="35" t="s">
        <v>241</v>
      </c>
      <c r="E11" s="32">
        <f>795600+752266.67+763750</f>
        <v>2311616.67</v>
      </c>
      <c r="F11" s="8" t="s">
        <v>158</v>
      </c>
      <c r="G11" s="36">
        <v>752266.67</v>
      </c>
      <c r="H11" s="32">
        <f t="shared" si="1"/>
        <v>1559350</v>
      </c>
      <c r="I11" s="9"/>
    </row>
    <row r="12" spans="1:9" customFormat="1" ht="14.4" x14ac:dyDescent="0.3">
      <c r="A12" s="19" t="s">
        <v>39</v>
      </c>
      <c r="B12" s="20">
        <v>44938</v>
      </c>
      <c r="C12" s="33" t="s">
        <v>40</v>
      </c>
      <c r="D12" s="18" t="s">
        <v>172</v>
      </c>
      <c r="E12" s="32">
        <v>675</v>
      </c>
      <c r="F12" s="8" t="s">
        <v>158</v>
      </c>
      <c r="G12" s="36">
        <v>0</v>
      </c>
      <c r="H12" s="32">
        <f t="shared" si="1"/>
        <v>675</v>
      </c>
      <c r="I12" s="9"/>
    </row>
    <row r="13" spans="1:9" customFormat="1" ht="14.4" x14ac:dyDescent="0.3">
      <c r="A13" s="19" t="s">
        <v>14</v>
      </c>
      <c r="B13" s="20">
        <v>44938</v>
      </c>
      <c r="C13" s="33" t="s">
        <v>137</v>
      </c>
      <c r="D13" s="19" t="s">
        <v>138</v>
      </c>
      <c r="E13" s="7">
        <v>600000</v>
      </c>
      <c r="F13" s="8" t="s">
        <v>139</v>
      </c>
      <c r="G13" s="34">
        <v>600000</v>
      </c>
      <c r="H13" s="32">
        <f t="shared" si="1"/>
        <v>0</v>
      </c>
      <c r="I13" s="9"/>
    </row>
    <row r="14" spans="1:9" customFormat="1" ht="14.4" x14ac:dyDescent="0.3">
      <c r="A14" s="19" t="s">
        <v>173</v>
      </c>
      <c r="B14" s="20" t="s">
        <v>140</v>
      </c>
      <c r="C14" s="33" t="s">
        <v>222</v>
      </c>
      <c r="D14" s="19" t="s">
        <v>174</v>
      </c>
      <c r="E14" s="7">
        <v>10509</v>
      </c>
      <c r="F14" s="8" t="s">
        <v>175</v>
      </c>
      <c r="G14" s="34">
        <v>0</v>
      </c>
      <c r="H14" s="32">
        <f t="shared" si="1"/>
        <v>10509</v>
      </c>
      <c r="I14" s="9"/>
    </row>
    <row r="15" spans="1:9" customFormat="1" ht="14.4" x14ac:dyDescent="0.3">
      <c r="A15" s="19" t="s">
        <v>15</v>
      </c>
      <c r="B15" s="20">
        <v>44938</v>
      </c>
      <c r="C15" s="33" t="s">
        <v>16</v>
      </c>
      <c r="D15" s="19" t="s">
        <v>56</v>
      </c>
      <c r="E15" s="7">
        <v>33024.32</v>
      </c>
      <c r="F15" s="8" t="s">
        <v>158</v>
      </c>
      <c r="G15" s="34">
        <v>0</v>
      </c>
      <c r="H15" s="32">
        <f t="shared" si="1"/>
        <v>33024.32</v>
      </c>
      <c r="I15" s="9"/>
    </row>
    <row r="16" spans="1:9" customFormat="1" ht="14.4" x14ac:dyDescent="0.3">
      <c r="A16" s="19" t="s">
        <v>17</v>
      </c>
      <c r="B16" s="20">
        <v>44938</v>
      </c>
      <c r="C16" s="18" t="s">
        <v>37</v>
      </c>
      <c r="D16" s="19" t="s">
        <v>176</v>
      </c>
      <c r="E16" s="7">
        <f>660+675</f>
        <v>1335</v>
      </c>
      <c r="F16" s="8" t="s">
        <v>158</v>
      </c>
      <c r="G16" s="34">
        <v>0</v>
      </c>
      <c r="H16" s="32">
        <f t="shared" si="1"/>
        <v>1335</v>
      </c>
      <c r="I16" s="9"/>
    </row>
    <row r="17" spans="1:9" customFormat="1" ht="14.4" x14ac:dyDescent="0.3">
      <c r="A17" s="19" t="s">
        <v>177</v>
      </c>
      <c r="B17" s="20" t="s">
        <v>140</v>
      </c>
      <c r="C17" s="18" t="s">
        <v>191</v>
      </c>
      <c r="D17" s="19" t="s">
        <v>192</v>
      </c>
      <c r="E17" s="7">
        <v>132662</v>
      </c>
      <c r="F17" s="8" t="s">
        <v>158</v>
      </c>
      <c r="G17" s="34">
        <v>0</v>
      </c>
      <c r="H17" s="32">
        <f t="shared" si="1"/>
        <v>132662</v>
      </c>
      <c r="I17" s="9"/>
    </row>
    <row r="18" spans="1:9" customFormat="1" ht="17.25" customHeight="1" x14ac:dyDescent="0.3">
      <c r="A18" s="19" t="s">
        <v>18</v>
      </c>
      <c r="B18" s="20">
        <v>44938</v>
      </c>
      <c r="C18" s="18" t="s">
        <v>19</v>
      </c>
      <c r="D18" s="19" t="s">
        <v>86</v>
      </c>
      <c r="E18" s="7">
        <v>21558.7</v>
      </c>
      <c r="F18" s="8" t="s">
        <v>158</v>
      </c>
      <c r="G18" s="34">
        <v>0</v>
      </c>
      <c r="H18" s="32">
        <f t="shared" si="1"/>
        <v>21558.7</v>
      </c>
      <c r="I18" s="9"/>
    </row>
    <row r="19" spans="1:9" customFormat="1" ht="17.25" customHeight="1" x14ac:dyDescent="0.3">
      <c r="A19" s="19" t="s">
        <v>67</v>
      </c>
      <c r="B19" s="20" t="s">
        <v>131</v>
      </c>
      <c r="C19" s="19" t="s">
        <v>75</v>
      </c>
      <c r="D19" s="19" t="s">
        <v>178</v>
      </c>
      <c r="E19" s="7">
        <f>1960.55+8814</f>
        <v>10774.55</v>
      </c>
      <c r="F19" s="8" t="s">
        <v>158</v>
      </c>
      <c r="G19" s="34">
        <v>0</v>
      </c>
      <c r="H19" s="32">
        <f t="shared" si="1"/>
        <v>10774.55</v>
      </c>
      <c r="I19" s="9"/>
    </row>
    <row r="20" spans="1:9" customFormat="1" ht="17.25" customHeight="1" x14ac:dyDescent="0.3">
      <c r="A20" s="19" t="s">
        <v>43</v>
      </c>
      <c r="B20" s="20">
        <v>45272</v>
      </c>
      <c r="C20" s="19" t="s">
        <v>231</v>
      </c>
      <c r="D20" s="19" t="s">
        <v>179</v>
      </c>
      <c r="E20" s="7">
        <f>61808.18+22414.49+9230.09+9480.27+42373.56-10359.35</f>
        <v>134947.24</v>
      </c>
      <c r="F20" s="8" t="s">
        <v>158</v>
      </c>
      <c r="G20" s="34">
        <v>0</v>
      </c>
      <c r="H20" s="32">
        <f t="shared" si="1"/>
        <v>134947.24</v>
      </c>
      <c r="I20" s="9"/>
    </row>
    <row r="21" spans="1:9" customFormat="1" ht="19.5" customHeight="1" x14ac:dyDescent="0.3">
      <c r="A21" s="19" t="s">
        <v>151</v>
      </c>
      <c r="B21" s="20">
        <v>45058</v>
      </c>
      <c r="C21" s="41" t="s">
        <v>152</v>
      </c>
      <c r="D21" s="19" t="s">
        <v>153</v>
      </c>
      <c r="E21" s="7">
        <v>60000</v>
      </c>
      <c r="F21" s="8" t="s">
        <v>148</v>
      </c>
      <c r="G21" s="34">
        <v>60000</v>
      </c>
      <c r="H21" s="32">
        <f t="shared" si="1"/>
        <v>0</v>
      </c>
      <c r="I21" s="9"/>
    </row>
    <row r="22" spans="1:9" customFormat="1" ht="17.25" customHeight="1" x14ac:dyDescent="0.3">
      <c r="A22" s="19" t="s">
        <v>134</v>
      </c>
      <c r="B22" s="37" t="s">
        <v>64</v>
      </c>
      <c r="C22" s="19" t="s">
        <v>72</v>
      </c>
      <c r="D22" s="19" t="s">
        <v>71</v>
      </c>
      <c r="E22" s="7">
        <v>209904.83</v>
      </c>
      <c r="F22" s="8">
        <v>45272</v>
      </c>
      <c r="G22" s="34">
        <v>209904.83</v>
      </c>
      <c r="H22" s="32">
        <f t="shared" si="1"/>
        <v>0</v>
      </c>
      <c r="I22" s="9"/>
    </row>
    <row r="23" spans="1:9" customFormat="1" ht="17.25" customHeight="1" x14ac:dyDescent="0.3">
      <c r="A23" s="19" t="s">
        <v>95</v>
      </c>
      <c r="B23" s="37" t="s">
        <v>80</v>
      </c>
      <c r="C23" s="19" t="s">
        <v>97</v>
      </c>
      <c r="D23" s="19" t="s">
        <v>98</v>
      </c>
      <c r="E23" s="7">
        <v>179733.15</v>
      </c>
      <c r="F23" s="8">
        <v>45272</v>
      </c>
      <c r="G23" s="34">
        <v>179733.15</v>
      </c>
      <c r="H23" s="32">
        <f t="shared" si="1"/>
        <v>0</v>
      </c>
      <c r="I23" s="9"/>
    </row>
    <row r="24" spans="1:9" customFormat="1" ht="17.25" customHeight="1" x14ac:dyDescent="0.3">
      <c r="A24" s="19" t="s">
        <v>68</v>
      </c>
      <c r="B24" s="20" t="s">
        <v>82</v>
      </c>
      <c r="C24" s="19" t="s">
        <v>73</v>
      </c>
      <c r="D24" s="19" t="s">
        <v>144</v>
      </c>
      <c r="E24" s="7">
        <f>63218.48</f>
        <v>63218.48</v>
      </c>
      <c r="F24" s="8">
        <v>45150</v>
      </c>
      <c r="G24" s="34">
        <v>63218.48</v>
      </c>
      <c r="H24" s="32">
        <f t="shared" si="1"/>
        <v>0</v>
      </c>
      <c r="I24" s="9"/>
    </row>
    <row r="25" spans="1:9" customFormat="1" ht="17.25" customHeight="1" x14ac:dyDescent="0.3">
      <c r="A25" s="18" t="s">
        <v>20</v>
      </c>
      <c r="B25" s="30" t="s">
        <v>126</v>
      </c>
      <c r="C25" s="31" t="s">
        <v>34</v>
      </c>
      <c r="D25" s="18" t="s">
        <v>170</v>
      </c>
      <c r="E25" s="38">
        <f>267291.9+3700.31+242317.49</f>
        <v>513309.7</v>
      </c>
      <c r="F25" s="8" t="s">
        <v>127</v>
      </c>
      <c r="G25" s="39">
        <f>3700.31+267291.9+242317.49</f>
        <v>513309.7</v>
      </c>
      <c r="H25" s="38">
        <f t="shared" si="1"/>
        <v>0</v>
      </c>
      <c r="I25" s="9"/>
    </row>
    <row r="26" spans="1:9" customFormat="1" ht="17.25" customHeight="1" x14ac:dyDescent="0.3">
      <c r="A26" s="18" t="s">
        <v>58</v>
      </c>
      <c r="B26" s="30" t="s">
        <v>96</v>
      </c>
      <c r="C26" s="31" t="s">
        <v>59</v>
      </c>
      <c r="D26" s="18" t="s">
        <v>99</v>
      </c>
      <c r="E26" s="38">
        <v>84003.56</v>
      </c>
      <c r="F26" s="8" t="s">
        <v>139</v>
      </c>
      <c r="G26" s="39">
        <v>84003.56</v>
      </c>
      <c r="H26" s="38">
        <f t="shared" si="1"/>
        <v>0</v>
      </c>
      <c r="I26" s="9"/>
    </row>
    <row r="27" spans="1:9" customFormat="1" ht="17.25" customHeight="1" x14ac:dyDescent="0.3">
      <c r="A27" s="18" t="s">
        <v>167</v>
      </c>
      <c r="B27" s="30">
        <v>44938</v>
      </c>
      <c r="C27" s="31" t="s">
        <v>169</v>
      </c>
      <c r="D27" s="18" t="s">
        <v>168</v>
      </c>
      <c r="E27" s="38">
        <v>102966.1</v>
      </c>
      <c r="F27" s="8" t="s">
        <v>146</v>
      </c>
      <c r="G27" s="39">
        <v>102966.1</v>
      </c>
      <c r="H27" s="38">
        <f t="shared" si="1"/>
        <v>0</v>
      </c>
      <c r="I27" s="9"/>
    </row>
    <row r="28" spans="1:9" customFormat="1" ht="18" customHeight="1" x14ac:dyDescent="0.3">
      <c r="A28" s="19" t="s">
        <v>224</v>
      </c>
      <c r="B28" s="20" t="s">
        <v>221</v>
      </c>
      <c r="C28" s="18" t="s">
        <v>223</v>
      </c>
      <c r="D28" s="19" t="s">
        <v>180</v>
      </c>
      <c r="E28" s="7">
        <v>32657.45</v>
      </c>
      <c r="F28" s="8" t="s">
        <v>158</v>
      </c>
      <c r="G28" s="34">
        <v>0</v>
      </c>
      <c r="H28" s="32">
        <f t="shared" si="1"/>
        <v>32657.45</v>
      </c>
      <c r="I28" s="9"/>
    </row>
    <row r="29" spans="1:9" customFormat="1" ht="18" customHeight="1" x14ac:dyDescent="0.3">
      <c r="A29" s="19" t="s">
        <v>21</v>
      </c>
      <c r="B29" s="20" t="s">
        <v>234</v>
      </c>
      <c r="C29" s="33" t="s">
        <v>22</v>
      </c>
      <c r="D29" s="18" t="s">
        <v>235</v>
      </c>
      <c r="E29" s="32">
        <f>378214+5890</f>
        <v>384104</v>
      </c>
      <c r="F29" s="8" t="s">
        <v>158</v>
      </c>
      <c r="G29" s="36">
        <v>0</v>
      </c>
      <c r="H29" s="38">
        <f t="shared" si="1"/>
        <v>384104</v>
      </c>
      <c r="I29" s="9"/>
    </row>
    <row r="30" spans="1:9" customFormat="1" ht="18" customHeight="1" x14ac:dyDescent="0.3">
      <c r="A30" s="19" t="s">
        <v>181</v>
      </c>
      <c r="B30" s="20">
        <v>44969</v>
      </c>
      <c r="C30" s="33" t="s">
        <v>182</v>
      </c>
      <c r="D30" s="18" t="s">
        <v>183</v>
      </c>
      <c r="E30" s="32">
        <v>3277.5</v>
      </c>
      <c r="F30" s="8" t="s">
        <v>158</v>
      </c>
      <c r="G30" s="36">
        <v>0</v>
      </c>
      <c r="H30" s="38">
        <f t="shared" si="1"/>
        <v>3277.5</v>
      </c>
      <c r="I30" s="9"/>
    </row>
    <row r="31" spans="1:9" customFormat="1" ht="14.4" x14ac:dyDescent="0.3">
      <c r="A31" s="19" t="s">
        <v>23</v>
      </c>
      <c r="B31" s="20" t="s">
        <v>80</v>
      </c>
      <c r="C31" s="18" t="s">
        <v>38</v>
      </c>
      <c r="D31" s="19" t="s">
        <v>154</v>
      </c>
      <c r="E31" s="7">
        <f>313751.91+313748.78</f>
        <v>627500.68999999994</v>
      </c>
      <c r="F31" s="8" t="s">
        <v>139</v>
      </c>
      <c r="G31" s="34">
        <v>313751.90999999997</v>
      </c>
      <c r="H31" s="32">
        <f t="shared" si="1"/>
        <v>313748.77999999997</v>
      </c>
      <c r="I31" s="9"/>
    </row>
    <row r="32" spans="1:9" customFormat="1" ht="14.4" x14ac:dyDescent="0.3">
      <c r="A32" s="19" t="s">
        <v>44</v>
      </c>
      <c r="B32" s="20" t="s">
        <v>80</v>
      </c>
      <c r="C32" s="33" t="s">
        <v>50</v>
      </c>
      <c r="D32" s="20" t="s">
        <v>155</v>
      </c>
      <c r="E32" s="32">
        <v>71354.75</v>
      </c>
      <c r="F32" s="8" t="s">
        <v>146</v>
      </c>
      <c r="G32" s="36">
        <v>14364.41</v>
      </c>
      <c r="H32" s="32">
        <f t="shared" si="1"/>
        <v>56990.34</v>
      </c>
      <c r="I32" s="9"/>
    </row>
    <row r="33" spans="1:9" customFormat="1" ht="14.4" x14ac:dyDescent="0.3">
      <c r="A33" s="19" t="s">
        <v>24</v>
      </c>
      <c r="B33" s="20" t="s">
        <v>114</v>
      </c>
      <c r="C33" s="33" t="s">
        <v>52</v>
      </c>
      <c r="D33" s="19" t="s">
        <v>124</v>
      </c>
      <c r="E33" s="32">
        <v>155266.07</v>
      </c>
      <c r="F33" s="8" t="s">
        <v>125</v>
      </c>
      <c r="G33" s="36">
        <f>16190.18+18178.44</f>
        <v>34368.619999999995</v>
      </c>
      <c r="H33" s="32">
        <f t="shared" si="1"/>
        <v>120897.45000000001</v>
      </c>
      <c r="I33" s="9"/>
    </row>
    <row r="34" spans="1:9" customFormat="1" ht="20.25" customHeight="1" x14ac:dyDescent="0.3">
      <c r="A34" s="19" t="s">
        <v>101</v>
      </c>
      <c r="B34" s="20" t="s">
        <v>77</v>
      </c>
      <c r="C34" s="18" t="s">
        <v>102</v>
      </c>
      <c r="D34" s="19" t="s">
        <v>66</v>
      </c>
      <c r="E34" s="7">
        <v>8608</v>
      </c>
      <c r="F34" s="8" t="s">
        <v>140</v>
      </c>
      <c r="G34" s="34">
        <v>8608</v>
      </c>
      <c r="H34" s="32">
        <f t="shared" si="1"/>
        <v>0</v>
      </c>
      <c r="I34" s="9"/>
    </row>
    <row r="35" spans="1:9" customFormat="1" ht="14.4" x14ac:dyDescent="0.3">
      <c r="A35" s="19" t="s">
        <v>51</v>
      </c>
      <c r="B35" s="20" t="s">
        <v>100</v>
      </c>
      <c r="C35" s="18" t="s">
        <v>135</v>
      </c>
      <c r="D35" s="19" t="s">
        <v>136</v>
      </c>
      <c r="E35" s="7">
        <v>364745.76</v>
      </c>
      <c r="F35" s="8">
        <v>45089</v>
      </c>
      <c r="G35" s="34">
        <v>91186.44</v>
      </c>
      <c r="H35" s="32">
        <f t="shared" si="1"/>
        <v>273559.32</v>
      </c>
      <c r="I35" s="9"/>
    </row>
    <row r="36" spans="1:9" customFormat="1" ht="14.4" x14ac:dyDescent="0.3">
      <c r="A36" s="19" t="s">
        <v>25</v>
      </c>
      <c r="B36" s="20" t="s">
        <v>159</v>
      </c>
      <c r="C36" s="19" t="s">
        <v>26</v>
      </c>
      <c r="D36" s="19" t="s">
        <v>160</v>
      </c>
      <c r="E36" s="7">
        <f>327636.98+327636.98+36752.05+36956.69</f>
        <v>728982.7</v>
      </c>
      <c r="F36" s="8">
        <v>45058</v>
      </c>
      <c r="G36" s="34">
        <f>327636.98+327636.98+36956.69+36752.05</f>
        <v>728982.7</v>
      </c>
      <c r="H36" s="32">
        <f t="shared" si="1"/>
        <v>0</v>
      </c>
      <c r="I36" s="9"/>
    </row>
    <row r="37" spans="1:9" customFormat="1" ht="14.4" x14ac:dyDescent="0.3">
      <c r="A37" s="19" t="s">
        <v>218</v>
      </c>
      <c r="B37" s="20" t="s">
        <v>171</v>
      </c>
      <c r="C37" s="19" t="s">
        <v>225</v>
      </c>
      <c r="D37" s="19" t="s">
        <v>219</v>
      </c>
      <c r="E37" s="7">
        <v>25000.32</v>
      </c>
      <c r="F37" s="8" t="s">
        <v>158</v>
      </c>
      <c r="G37" s="34">
        <v>0</v>
      </c>
      <c r="H37" s="32">
        <f t="shared" si="1"/>
        <v>25000.32</v>
      </c>
      <c r="I37" s="9"/>
    </row>
    <row r="38" spans="1:9" customFormat="1" ht="14.4" x14ac:dyDescent="0.3">
      <c r="A38" s="19" t="s">
        <v>190</v>
      </c>
      <c r="B38" s="20" t="s">
        <v>146</v>
      </c>
      <c r="C38" s="19" t="s">
        <v>226</v>
      </c>
      <c r="D38" s="19" t="s">
        <v>220</v>
      </c>
      <c r="E38" s="7">
        <v>1627094.74</v>
      </c>
      <c r="F38" s="8" t="s">
        <v>158</v>
      </c>
      <c r="G38" s="34">
        <v>0</v>
      </c>
      <c r="H38" s="32">
        <f t="shared" si="1"/>
        <v>1627094.74</v>
      </c>
      <c r="I38" s="9"/>
    </row>
    <row r="39" spans="1:9" customFormat="1" ht="14.4" x14ac:dyDescent="0.3">
      <c r="A39" s="19" t="s">
        <v>35</v>
      </c>
      <c r="B39" s="20">
        <v>44938</v>
      </c>
      <c r="C39" s="19" t="s">
        <v>36</v>
      </c>
      <c r="D39" s="19" t="s">
        <v>188</v>
      </c>
      <c r="E39" s="7">
        <v>380000</v>
      </c>
      <c r="F39" s="8" t="s">
        <v>158</v>
      </c>
      <c r="G39" s="34">
        <v>0</v>
      </c>
      <c r="H39" s="32">
        <f t="shared" si="1"/>
        <v>380000</v>
      </c>
      <c r="I39" s="9"/>
    </row>
    <row r="40" spans="1:9" customFormat="1" ht="14.4" x14ac:dyDescent="0.3">
      <c r="A40" s="19" t="s">
        <v>103</v>
      </c>
      <c r="B40" s="20" t="s">
        <v>81</v>
      </c>
      <c r="C40" s="19" t="s">
        <v>104</v>
      </c>
      <c r="D40" s="19" t="s">
        <v>105</v>
      </c>
      <c r="E40" s="7">
        <v>159410</v>
      </c>
      <c r="F40" s="8" t="s">
        <v>140</v>
      </c>
      <c r="G40" s="34">
        <v>159410</v>
      </c>
      <c r="H40" s="32">
        <f t="shared" ref="H40:H71" si="2">+E40-G40</f>
        <v>0</v>
      </c>
      <c r="I40" s="9"/>
    </row>
    <row r="41" spans="1:9" customFormat="1" ht="14.4" x14ac:dyDescent="0.3">
      <c r="A41" s="19" t="s">
        <v>27</v>
      </c>
      <c r="B41" s="20" t="s">
        <v>63</v>
      </c>
      <c r="C41" s="19" t="s">
        <v>53</v>
      </c>
      <c r="D41" s="19" t="s">
        <v>147</v>
      </c>
      <c r="E41" s="32">
        <v>224852.51</v>
      </c>
      <c r="F41" s="8" t="s">
        <v>148</v>
      </c>
      <c r="G41" s="36">
        <v>37316.22</v>
      </c>
      <c r="H41" s="32">
        <f t="shared" si="2"/>
        <v>187536.29</v>
      </c>
      <c r="I41" s="9"/>
    </row>
    <row r="42" spans="1:9" customFormat="1" ht="14.4" x14ac:dyDescent="0.3">
      <c r="A42" s="19" t="s">
        <v>69</v>
      </c>
      <c r="B42" s="20" t="s">
        <v>139</v>
      </c>
      <c r="C42" s="19" t="s">
        <v>74</v>
      </c>
      <c r="D42" s="19" t="s">
        <v>189</v>
      </c>
      <c r="E42" s="32">
        <v>23747.32</v>
      </c>
      <c r="F42" s="8" t="s">
        <v>158</v>
      </c>
      <c r="G42" s="36">
        <v>0</v>
      </c>
      <c r="H42" s="32">
        <f t="shared" si="2"/>
        <v>23747.32</v>
      </c>
      <c r="I42" s="9"/>
    </row>
    <row r="43" spans="1:9" customFormat="1" ht="14.4" x14ac:dyDescent="0.3">
      <c r="A43" s="19" t="s">
        <v>106</v>
      </c>
      <c r="B43" s="20" t="s">
        <v>161</v>
      </c>
      <c r="C43" s="19" t="s">
        <v>164</v>
      </c>
      <c r="D43" s="19" t="s">
        <v>162</v>
      </c>
      <c r="E43" s="32">
        <f>950691.47+12641.31+77259.19</f>
        <v>1040591.97</v>
      </c>
      <c r="F43" s="8" t="s">
        <v>163</v>
      </c>
      <c r="G43" s="36">
        <v>950691.47</v>
      </c>
      <c r="H43" s="32">
        <f t="shared" si="2"/>
        <v>89900.5</v>
      </c>
      <c r="I43" s="9"/>
    </row>
    <row r="44" spans="1:9" customFormat="1" ht="14.4" x14ac:dyDescent="0.3">
      <c r="A44" s="19" t="s">
        <v>193</v>
      </c>
      <c r="B44" s="20" t="s">
        <v>76</v>
      </c>
      <c r="C44" s="19" t="s">
        <v>194</v>
      </c>
      <c r="D44" s="19" t="s">
        <v>195</v>
      </c>
      <c r="E44" s="32">
        <f>1843.43+19142.42+27066.89</f>
        <v>48052.74</v>
      </c>
      <c r="F44" s="8" t="s">
        <v>158</v>
      </c>
      <c r="G44" s="36">
        <v>0</v>
      </c>
      <c r="H44" s="32">
        <f t="shared" si="2"/>
        <v>48052.74</v>
      </c>
      <c r="I44" s="9"/>
    </row>
    <row r="45" spans="1:9" customFormat="1" ht="14.4" x14ac:dyDescent="0.3">
      <c r="A45" s="19" t="s">
        <v>197</v>
      </c>
      <c r="B45" s="20" t="s">
        <v>125</v>
      </c>
      <c r="C45" s="19" t="s">
        <v>198</v>
      </c>
      <c r="D45" s="19" t="s">
        <v>199</v>
      </c>
      <c r="E45" s="32">
        <v>25899.599999999999</v>
      </c>
      <c r="F45" s="8" t="s">
        <v>158</v>
      </c>
      <c r="G45" s="36">
        <v>0</v>
      </c>
      <c r="H45" s="32">
        <f t="shared" si="2"/>
        <v>25899.599999999999</v>
      </c>
      <c r="I45" s="9"/>
    </row>
    <row r="46" spans="1:9" customFormat="1" ht="14.4" x14ac:dyDescent="0.3">
      <c r="A46" s="19" t="s">
        <v>107</v>
      </c>
      <c r="B46" s="20" t="s">
        <v>109</v>
      </c>
      <c r="C46" s="19" t="s">
        <v>108</v>
      </c>
      <c r="D46" s="19" t="s">
        <v>110</v>
      </c>
      <c r="E46" s="32">
        <f>20204.4+20089.14</f>
        <v>40293.54</v>
      </c>
      <c r="F46" s="8" t="s">
        <v>158</v>
      </c>
      <c r="G46" s="36">
        <v>0</v>
      </c>
      <c r="H46" s="32">
        <f t="shared" si="2"/>
        <v>40293.54</v>
      </c>
      <c r="I46" s="9"/>
    </row>
    <row r="47" spans="1:9" customFormat="1" ht="14.4" x14ac:dyDescent="0.3">
      <c r="A47" s="19" t="s">
        <v>57</v>
      </c>
      <c r="B47" s="20">
        <v>44938</v>
      </c>
      <c r="C47" s="19" t="s">
        <v>60</v>
      </c>
      <c r="D47" s="19" t="s">
        <v>196</v>
      </c>
      <c r="E47" s="32">
        <v>3016015.2</v>
      </c>
      <c r="F47" s="8" t="s">
        <v>158</v>
      </c>
      <c r="G47" s="36">
        <v>0</v>
      </c>
      <c r="H47" s="32">
        <f t="shared" si="2"/>
        <v>3016015.2</v>
      </c>
      <c r="I47" s="9"/>
    </row>
    <row r="48" spans="1:9" customFormat="1" ht="14.4" x14ac:dyDescent="0.3">
      <c r="A48" s="19" t="s">
        <v>200</v>
      </c>
      <c r="B48" s="20">
        <v>44938</v>
      </c>
      <c r="C48" s="19" t="s">
        <v>227</v>
      </c>
      <c r="D48" s="19" t="s">
        <v>201</v>
      </c>
      <c r="E48" s="32">
        <v>6555</v>
      </c>
      <c r="F48" s="8" t="s">
        <v>171</v>
      </c>
      <c r="G48" s="36">
        <v>0</v>
      </c>
      <c r="H48" s="32">
        <f t="shared" si="2"/>
        <v>6555</v>
      </c>
      <c r="I48" s="9"/>
    </row>
    <row r="49" spans="1:9" customFormat="1" ht="14.4" x14ac:dyDescent="0.3">
      <c r="A49" s="19" t="s">
        <v>202</v>
      </c>
      <c r="B49" s="20">
        <v>45272</v>
      </c>
      <c r="C49" s="19" t="s">
        <v>226</v>
      </c>
      <c r="D49" s="19" t="s">
        <v>203</v>
      </c>
      <c r="E49" s="32">
        <v>130841.60000000001</v>
      </c>
      <c r="F49" s="8" t="s">
        <v>158</v>
      </c>
      <c r="G49" s="36">
        <v>0</v>
      </c>
      <c r="H49" s="32">
        <f t="shared" si="2"/>
        <v>130841.60000000001</v>
      </c>
      <c r="I49" s="9"/>
    </row>
    <row r="50" spans="1:9" customFormat="1" ht="14.4" x14ac:dyDescent="0.3">
      <c r="A50" s="19" t="s">
        <v>54</v>
      </c>
      <c r="B50" s="20" t="s">
        <v>96</v>
      </c>
      <c r="C50" s="19" t="s">
        <v>111</v>
      </c>
      <c r="D50" s="19" t="s">
        <v>112</v>
      </c>
      <c r="E50" s="32">
        <v>31512.33</v>
      </c>
      <c r="F50" s="8" t="s">
        <v>146</v>
      </c>
      <c r="G50" s="36">
        <v>31512.33</v>
      </c>
      <c r="H50" s="32">
        <f t="shared" si="2"/>
        <v>0</v>
      </c>
      <c r="I50" s="9"/>
    </row>
    <row r="51" spans="1:9" customFormat="1" ht="30.75" customHeight="1" x14ac:dyDescent="0.3">
      <c r="A51" s="19" t="s">
        <v>84</v>
      </c>
      <c r="B51" s="20" t="s">
        <v>132</v>
      </c>
      <c r="C51" s="19" t="s">
        <v>85</v>
      </c>
      <c r="D51" s="18" t="s">
        <v>133</v>
      </c>
      <c r="E51" s="32">
        <f>240995.07+99746.93+745997.71+615612+210279.44+56503.6+80995.24+60765.92+53453.67</f>
        <v>2164349.58</v>
      </c>
      <c r="F51" s="8" t="s">
        <v>131</v>
      </c>
      <c r="G51" s="36">
        <f>615612+745997.71+240995.07+99746.93</f>
        <v>1702351.71</v>
      </c>
      <c r="H51" s="32">
        <f t="shared" si="2"/>
        <v>461997.87000000011</v>
      </c>
      <c r="I51" s="9"/>
    </row>
    <row r="52" spans="1:9" customFormat="1" ht="14.4" x14ac:dyDescent="0.3">
      <c r="A52" s="19" t="s">
        <v>236</v>
      </c>
      <c r="B52" s="20" t="s">
        <v>158</v>
      </c>
      <c r="C52" s="19" t="s">
        <v>237</v>
      </c>
      <c r="D52" s="18" t="s">
        <v>238</v>
      </c>
      <c r="E52" s="32">
        <v>100000</v>
      </c>
      <c r="F52" s="8" t="s">
        <v>158</v>
      </c>
      <c r="G52" s="36">
        <v>0</v>
      </c>
      <c r="H52" s="32">
        <f t="shared" si="2"/>
        <v>100000</v>
      </c>
      <c r="I52" s="9"/>
    </row>
    <row r="53" spans="1:9" customFormat="1" ht="14.4" x14ac:dyDescent="0.3">
      <c r="A53" s="19" t="s">
        <v>78</v>
      </c>
      <c r="B53" s="20" t="s">
        <v>163</v>
      </c>
      <c r="C53" s="19" t="s">
        <v>79</v>
      </c>
      <c r="D53" s="19" t="s">
        <v>204</v>
      </c>
      <c r="E53" s="32">
        <v>100981.32</v>
      </c>
      <c r="F53" s="8" t="s">
        <v>158</v>
      </c>
      <c r="G53" s="36">
        <v>0</v>
      </c>
      <c r="H53" s="32">
        <f t="shared" si="2"/>
        <v>100981.32</v>
      </c>
      <c r="I53" s="9"/>
    </row>
    <row r="54" spans="1:9" customFormat="1" ht="14.4" x14ac:dyDescent="0.3">
      <c r="A54" s="19" t="s">
        <v>205</v>
      </c>
      <c r="B54" s="20" t="s">
        <v>171</v>
      </c>
      <c r="C54" s="19" t="s">
        <v>228</v>
      </c>
      <c r="D54" s="19" t="s">
        <v>206</v>
      </c>
      <c r="E54" s="32">
        <v>54091.42</v>
      </c>
      <c r="F54" s="8" t="s">
        <v>158</v>
      </c>
      <c r="G54" s="36">
        <v>0</v>
      </c>
      <c r="H54" s="32">
        <f t="shared" si="2"/>
        <v>54091.42</v>
      </c>
      <c r="I54" s="9"/>
    </row>
    <row r="55" spans="1:9" customFormat="1" ht="14.4" x14ac:dyDescent="0.3">
      <c r="A55" s="19" t="s">
        <v>184</v>
      </c>
      <c r="B55" s="20" t="s">
        <v>185</v>
      </c>
      <c r="C55" s="19" t="s">
        <v>186</v>
      </c>
      <c r="D55" s="19" t="s">
        <v>187</v>
      </c>
      <c r="E55" s="32">
        <f>61466.25+9571.48</f>
        <v>71037.73</v>
      </c>
      <c r="F55" s="8" t="s">
        <v>158</v>
      </c>
      <c r="G55" s="36">
        <v>0</v>
      </c>
      <c r="H55" s="32">
        <f t="shared" si="2"/>
        <v>71037.73</v>
      </c>
      <c r="I55" s="9"/>
    </row>
    <row r="56" spans="1:9" s="10" customFormat="1" ht="14.4" x14ac:dyDescent="0.3">
      <c r="A56" s="19" t="s">
        <v>207</v>
      </c>
      <c r="B56" s="20">
        <v>45119</v>
      </c>
      <c r="C56" s="19" t="s">
        <v>229</v>
      </c>
      <c r="D56" s="19" t="s">
        <v>208</v>
      </c>
      <c r="E56" s="32">
        <v>372041.01</v>
      </c>
      <c r="F56" s="8" t="s">
        <v>158</v>
      </c>
      <c r="G56" s="36">
        <v>0</v>
      </c>
      <c r="H56" s="32">
        <f t="shared" si="2"/>
        <v>372041.01</v>
      </c>
      <c r="I56" s="14"/>
    </row>
    <row r="57" spans="1:9" customFormat="1" ht="14.4" x14ac:dyDescent="0.3">
      <c r="A57" s="19" t="s">
        <v>113</v>
      </c>
      <c r="B57" s="20" t="s">
        <v>81</v>
      </c>
      <c r="C57" s="40" t="s">
        <v>115</v>
      </c>
      <c r="D57" s="19" t="s">
        <v>116</v>
      </c>
      <c r="E57" s="7">
        <v>13300</v>
      </c>
      <c r="F57" s="8" t="s">
        <v>145</v>
      </c>
      <c r="G57" s="7">
        <v>13300</v>
      </c>
      <c r="H57" s="7">
        <f t="shared" si="2"/>
        <v>0</v>
      </c>
      <c r="I57" s="14"/>
    </row>
    <row r="58" spans="1:9" customFormat="1" ht="14.4" x14ac:dyDescent="0.3">
      <c r="A58" s="19" t="s">
        <v>41</v>
      </c>
      <c r="B58" s="20" t="s">
        <v>165</v>
      </c>
      <c r="C58" s="40" t="s">
        <v>42</v>
      </c>
      <c r="D58" s="19" t="s">
        <v>166</v>
      </c>
      <c r="E58" s="7">
        <f>8613.67+855+39400.3</f>
        <v>48868.97</v>
      </c>
      <c r="F58" s="8" t="s">
        <v>139</v>
      </c>
      <c r="G58" s="7">
        <v>9468.67</v>
      </c>
      <c r="H58" s="7">
        <f t="shared" si="2"/>
        <v>39400.300000000003</v>
      </c>
      <c r="I58" s="14"/>
    </row>
    <row r="59" spans="1:9" customFormat="1" ht="14.4" x14ac:dyDescent="0.3">
      <c r="A59" s="19" t="s">
        <v>117</v>
      </c>
      <c r="B59" s="20" t="s">
        <v>92</v>
      </c>
      <c r="C59" s="40" t="s">
        <v>118</v>
      </c>
      <c r="D59" s="19" t="s">
        <v>119</v>
      </c>
      <c r="E59" s="7">
        <f>771912.32+346361.82</f>
        <v>1118274.1399999999</v>
      </c>
      <c r="F59" s="8" t="s">
        <v>146</v>
      </c>
      <c r="G59" s="7">
        <v>771912.32</v>
      </c>
      <c r="H59" s="7">
        <f t="shared" si="2"/>
        <v>346361.81999999995</v>
      </c>
      <c r="I59" s="14"/>
    </row>
    <row r="60" spans="1:9" customFormat="1" ht="14.4" x14ac:dyDescent="0.3">
      <c r="A60" s="19" t="s">
        <v>48</v>
      </c>
      <c r="B60" s="20" t="s">
        <v>82</v>
      </c>
      <c r="C60" s="40" t="s">
        <v>49</v>
      </c>
      <c r="D60" s="19" t="s">
        <v>142</v>
      </c>
      <c r="E60" s="7">
        <v>43040</v>
      </c>
      <c r="F60" s="8">
        <v>45058</v>
      </c>
      <c r="G60" s="7">
        <v>5380</v>
      </c>
      <c r="H60" s="7">
        <f t="shared" si="2"/>
        <v>37660</v>
      </c>
      <c r="I60" s="14"/>
    </row>
    <row r="61" spans="1:9" customFormat="1" ht="14.4" x14ac:dyDescent="0.3">
      <c r="A61" s="19" t="s">
        <v>46</v>
      </c>
      <c r="B61" s="20" t="s">
        <v>83</v>
      </c>
      <c r="C61" s="40" t="s">
        <v>47</v>
      </c>
      <c r="D61" s="19" t="s">
        <v>143</v>
      </c>
      <c r="E61" s="7">
        <v>935113.88</v>
      </c>
      <c r="F61" s="8">
        <v>45058</v>
      </c>
      <c r="G61" s="7">
        <v>935113.88</v>
      </c>
      <c r="H61" s="7">
        <f t="shared" si="2"/>
        <v>0</v>
      </c>
      <c r="I61" s="14"/>
    </row>
    <row r="62" spans="1:9" customFormat="1" ht="20.25" customHeight="1" x14ac:dyDescent="0.3">
      <c r="A62" s="19" t="s">
        <v>232</v>
      </c>
      <c r="B62" s="20">
        <v>44996</v>
      </c>
      <c r="C62" s="41" t="s">
        <v>239</v>
      </c>
      <c r="D62" s="19" t="s">
        <v>233</v>
      </c>
      <c r="E62" s="7">
        <v>178185.60000000001</v>
      </c>
      <c r="F62" s="8" t="s">
        <v>158</v>
      </c>
      <c r="G62" s="7">
        <v>0</v>
      </c>
      <c r="H62" s="32">
        <f t="shared" si="2"/>
        <v>178185.60000000001</v>
      </c>
      <c r="I62" s="14"/>
    </row>
    <row r="63" spans="1:9" customFormat="1" ht="14.4" x14ac:dyDescent="0.3">
      <c r="A63" s="19" t="s">
        <v>28</v>
      </c>
      <c r="B63" s="20">
        <v>44938</v>
      </c>
      <c r="C63" s="19" t="s">
        <v>29</v>
      </c>
      <c r="D63" s="19" t="s">
        <v>70</v>
      </c>
      <c r="E63" s="32">
        <v>364602.6</v>
      </c>
      <c r="F63" s="8" t="s">
        <v>158</v>
      </c>
      <c r="G63" s="36">
        <v>0</v>
      </c>
      <c r="H63" s="32">
        <f t="shared" si="2"/>
        <v>364602.6</v>
      </c>
      <c r="I63" s="14"/>
    </row>
    <row r="64" spans="1:9" customFormat="1" ht="14.4" x14ac:dyDescent="0.3">
      <c r="A64" s="19" t="s">
        <v>209</v>
      </c>
      <c r="B64" s="20" t="s">
        <v>140</v>
      </c>
      <c r="C64" s="19" t="s">
        <v>228</v>
      </c>
      <c r="D64" s="19" t="s">
        <v>210</v>
      </c>
      <c r="E64" s="7">
        <v>129120.92</v>
      </c>
      <c r="F64" s="8" t="s">
        <v>158</v>
      </c>
      <c r="G64" s="7">
        <v>0</v>
      </c>
      <c r="H64" s="7">
        <f t="shared" si="2"/>
        <v>129120.92</v>
      </c>
      <c r="I64" s="14"/>
    </row>
    <row r="65" spans="1:9" s="10" customFormat="1" ht="14.4" x14ac:dyDescent="0.3">
      <c r="A65" s="19" t="s">
        <v>45</v>
      </c>
      <c r="B65" s="20" t="s">
        <v>122</v>
      </c>
      <c r="C65" s="19" t="s">
        <v>65</v>
      </c>
      <c r="D65" s="19" t="s">
        <v>123</v>
      </c>
      <c r="E65" s="32">
        <f>2231.75+11300+10170</f>
        <v>23701.75</v>
      </c>
      <c r="F65" s="8">
        <v>45272</v>
      </c>
      <c r="G65" s="36">
        <f>2231.75+11300</f>
        <v>13531.75</v>
      </c>
      <c r="H65" s="32">
        <f t="shared" si="2"/>
        <v>10170</v>
      </c>
      <c r="I65" s="14"/>
    </row>
    <row r="66" spans="1:9" s="10" customFormat="1" ht="14.4" x14ac:dyDescent="0.3">
      <c r="A66" s="19" t="s">
        <v>211</v>
      </c>
      <c r="B66" s="20" t="s">
        <v>125</v>
      </c>
      <c r="C66" s="40" t="s">
        <v>115</v>
      </c>
      <c r="D66" s="19" t="s">
        <v>212</v>
      </c>
      <c r="E66" s="32">
        <v>54240</v>
      </c>
      <c r="F66" s="8" t="s">
        <v>158</v>
      </c>
      <c r="G66" s="36">
        <v>0</v>
      </c>
      <c r="H66" s="32">
        <f t="shared" si="2"/>
        <v>54240</v>
      </c>
      <c r="I66" s="14"/>
    </row>
    <row r="67" spans="1:9" s="10" customFormat="1" ht="14.4" x14ac:dyDescent="0.3">
      <c r="A67" s="19" t="s">
        <v>61</v>
      </c>
      <c r="B67" s="20" t="s">
        <v>141</v>
      </c>
      <c r="C67" s="19" t="s">
        <v>62</v>
      </c>
      <c r="D67" s="19" t="s">
        <v>120</v>
      </c>
      <c r="E67" s="32">
        <v>23853.58</v>
      </c>
      <c r="F67" s="8">
        <v>45242</v>
      </c>
      <c r="G67" s="36">
        <v>23853.58</v>
      </c>
      <c r="H67" s="32">
        <f t="shared" si="2"/>
        <v>0</v>
      </c>
      <c r="I67" s="14"/>
    </row>
    <row r="68" spans="1:9" s="10" customFormat="1" ht="14.4" x14ac:dyDescent="0.3">
      <c r="A68" s="19" t="s">
        <v>30</v>
      </c>
      <c r="B68" s="20" t="s">
        <v>156</v>
      </c>
      <c r="C68" s="18" t="s">
        <v>19</v>
      </c>
      <c r="D68" s="19" t="s">
        <v>157</v>
      </c>
      <c r="E68" s="32">
        <f>156873.2+22910.97</f>
        <v>179784.17</v>
      </c>
      <c r="F68" s="8" t="s">
        <v>148</v>
      </c>
      <c r="G68" s="36">
        <v>10821.27</v>
      </c>
      <c r="H68" s="32">
        <f t="shared" si="2"/>
        <v>168962.90000000002</v>
      </c>
      <c r="I68" s="14"/>
    </row>
    <row r="69" spans="1:9" s="10" customFormat="1" ht="14.4" x14ac:dyDescent="0.3">
      <c r="A69" s="19" t="s">
        <v>213</v>
      </c>
      <c r="B69" s="20" t="s">
        <v>214</v>
      </c>
      <c r="C69" s="19" t="s">
        <v>104</v>
      </c>
      <c r="D69" s="19" t="s">
        <v>215</v>
      </c>
      <c r="E69" s="32">
        <v>105338.98</v>
      </c>
      <c r="F69" s="8" t="s">
        <v>158</v>
      </c>
      <c r="G69" s="36">
        <v>0</v>
      </c>
      <c r="H69" s="32">
        <f t="shared" si="2"/>
        <v>105338.98</v>
      </c>
      <c r="I69" s="14"/>
    </row>
    <row r="70" spans="1:9" customFormat="1" ht="14.4" x14ac:dyDescent="0.3">
      <c r="A70" s="19" t="s">
        <v>31</v>
      </c>
      <c r="B70" s="19" t="s">
        <v>149</v>
      </c>
      <c r="C70" s="18" t="s">
        <v>32</v>
      </c>
      <c r="D70" s="19" t="s">
        <v>150</v>
      </c>
      <c r="E70" s="7">
        <f>86888.16+86888.16</f>
        <v>173776.32</v>
      </c>
      <c r="F70" s="8" t="s">
        <v>139</v>
      </c>
      <c r="G70" s="34">
        <v>86888.16</v>
      </c>
      <c r="H70" s="7">
        <f t="shared" si="2"/>
        <v>86888.16</v>
      </c>
      <c r="I70" s="9"/>
    </row>
    <row r="71" spans="1:9" s="10" customFormat="1" ht="14.4" x14ac:dyDescent="0.3">
      <c r="A71" s="19" t="s">
        <v>216</v>
      </c>
      <c r="B71" s="20" t="s">
        <v>214</v>
      </c>
      <c r="C71" s="19" t="s">
        <v>230</v>
      </c>
      <c r="D71" s="19" t="s">
        <v>217</v>
      </c>
      <c r="E71" s="32">
        <v>330084.49</v>
      </c>
      <c r="F71" s="8" t="s">
        <v>158</v>
      </c>
      <c r="G71" s="36">
        <v>0</v>
      </c>
      <c r="H71" s="32">
        <f t="shared" si="2"/>
        <v>330084.49</v>
      </c>
      <c r="I71" s="14"/>
    </row>
    <row r="72" spans="1:9" ht="22.95" customHeight="1" x14ac:dyDescent="0.3">
      <c r="A72" s="21" t="s">
        <v>33</v>
      </c>
      <c r="B72" s="21"/>
      <c r="C72" s="21"/>
      <c r="D72" s="21"/>
      <c r="E72" s="11">
        <f>SUM(E7:E71)</f>
        <v>20577744.670000002</v>
      </c>
      <c r="F72" s="11"/>
      <c r="G72" s="11">
        <f>SUM(G7:G71)</f>
        <v>8775862.9600000009</v>
      </c>
      <c r="H72" s="11">
        <f>SUM(H7:H71)</f>
        <v>11801881.710000003</v>
      </c>
      <c r="I72" s="13"/>
    </row>
    <row r="73" spans="1:9" x14ac:dyDescent="0.3">
      <c r="G73" s="4"/>
    </row>
    <row r="74" spans="1:9" x14ac:dyDescent="0.3">
      <c r="D74" s="22"/>
      <c r="G74" s="12"/>
      <c r="I74" s="13"/>
    </row>
    <row r="75" spans="1:9" x14ac:dyDescent="0.3">
      <c r="G75" s="12"/>
    </row>
    <row r="77" spans="1:9" x14ac:dyDescent="0.3">
      <c r="C77" s="23"/>
    </row>
    <row r="78" spans="1:9" x14ac:dyDescent="0.3">
      <c r="C78" s="22"/>
    </row>
  </sheetData>
  <autoFilter ref="A6:H71" xr:uid="{00000000-0009-0000-0000-000000000000}">
    <sortState xmlns:xlrd2="http://schemas.microsoft.com/office/spreadsheetml/2017/richdata2" ref="A7:H71">
      <sortCondition ref="A6:A71"/>
    </sortState>
  </autoFilter>
  <sortState xmlns:xlrd2="http://schemas.microsoft.com/office/spreadsheetml/2017/richdata2" ref="A8:J71">
    <sortCondition ref="A7:A71"/>
  </sortState>
  <mergeCells count="3">
    <mergeCell ref="A3:H3"/>
    <mergeCell ref="A4:H4"/>
    <mergeCell ref="A5:H5"/>
  </mergeCells>
  <conditionalFormatting sqref="C71">
    <cfRule type="duplicateValues" dxfId="0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0" fitToWidth="0" fitToHeight="0" orientation="landscape" r:id="rId1"/>
  <headerFooter scaleWithDoc="0">
    <oddFooter>&amp;C&amp;8&amp;P/&amp;N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purl.org/dc/elements/1.1/"/>
    <ds:schemaRef ds:uri="http://purl.org/dc/dcmitype/"/>
    <ds:schemaRef ds:uri="abf3335f-e4f0-4829-9abc-95a146d64f38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</vt:lpstr>
      <vt:lpstr>DICIEMBRE!Área_de_impresión</vt:lpstr>
      <vt:lpstr>DICIEMBRE!Títulos_a_imprimir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2024-01-20T23:57:46Z</cp:lastPrinted>
  <dcterms:created xsi:type="dcterms:W3CDTF">2023-02-06T15:07:28Z</dcterms:created>
  <dcterms:modified xsi:type="dcterms:W3CDTF">2024-01-20T23:58:14Z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