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i\Desktop\"/>
    </mc:Choice>
  </mc:AlternateContent>
  <xr:revisionPtr revIDLastSave="0" documentId="13_ncr:1_{2BF67740-4BAB-428B-93F8-6AB9C45C7F0A}" xr6:coauthVersionLast="47" xr6:coauthVersionMax="47" xr10:uidLastSave="{00000000-0000-0000-0000-000000000000}"/>
  <bookViews>
    <workbookView xWindow="-108" yWindow="-108" windowWidth="23256" windowHeight="12456" xr2:uid="{89689411-BA17-4328-A5C1-E95BE319531B}"/>
  </bookViews>
  <sheets>
    <sheet name="DICIEMBRE 2024" sheetId="7" r:id="rId1"/>
  </sheets>
  <definedNames>
    <definedName name="_xlnm._FilterDatabase" localSheetId="0" hidden="1">'DICIEMBRE 2024'!$A$8:$H$59</definedName>
    <definedName name="_xlnm.Print_Area" localSheetId="0">'DICIEMBRE 2024'!$A$1:$H$61</definedName>
    <definedName name="_xlnm.Print_Titles" localSheetId="0">'DICIEMBRE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7" l="1"/>
  <c r="G54" i="7"/>
  <c r="H19" i="7"/>
  <c r="H49" i="7"/>
  <c r="H43" i="7"/>
  <c r="H20" i="7"/>
  <c r="G37" i="7"/>
  <c r="H56" i="7"/>
  <c r="E54" i="7"/>
  <c r="H42" i="7"/>
  <c r="G51" i="7"/>
  <c r="E32" i="7"/>
  <c r="G32" i="7"/>
  <c r="E58" i="7"/>
  <c r="E59" i="7"/>
  <c r="E45" i="7"/>
  <c r="H41" i="7"/>
  <c r="E46" i="7"/>
  <c r="G46" i="7"/>
  <c r="E48" i="7"/>
  <c r="E44" i="7"/>
  <c r="G44" i="7"/>
  <c r="H39" i="7"/>
  <c r="E11" i="7"/>
  <c r="G11" i="7"/>
  <c r="H27" i="7"/>
  <c r="E28" i="7"/>
  <c r="E37" i="7"/>
  <c r="E23" i="7"/>
  <c r="G23" i="7"/>
  <c r="H24" i="7"/>
  <c r="E40" i="7"/>
  <c r="G40" i="7"/>
  <c r="E22" i="7"/>
  <c r="G22" i="7"/>
  <c r="E35" i="7"/>
  <c r="E9" i="7" l="1"/>
  <c r="E15" i="7"/>
  <c r="H9" i="7" l="1"/>
  <c r="H59" i="7"/>
  <c r="H58" i="7"/>
  <c r="H57" i="7"/>
  <c r="H55" i="7"/>
  <c r="H54" i="7"/>
  <c r="H53" i="7"/>
  <c r="H52" i="7"/>
  <c r="H51" i="7"/>
  <c r="H50" i="7"/>
  <c r="H48" i="7"/>
  <c r="H47" i="7"/>
  <c r="H46" i="7"/>
  <c r="H45" i="7"/>
  <c r="H44" i="7"/>
  <c r="H40" i="7"/>
  <c r="H38" i="7"/>
  <c r="H37" i="7"/>
  <c r="H36" i="7"/>
  <c r="H35" i="7"/>
  <c r="H34" i="7"/>
  <c r="H32" i="7"/>
  <c r="H31" i="7"/>
  <c r="H30" i="7"/>
  <c r="H29" i="7"/>
  <c r="H26" i="7"/>
  <c r="H25" i="7"/>
  <c r="H22" i="7"/>
  <c r="H21" i="7"/>
  <c r="G18" i="7"/>
  <c r="H18" i="7" s="1"/>
  <c r="H17" i="7"/>
  <c r="H16" i="7"/>
  <c r="H15" i="7"/>
  <c r="H14" i="7"/>
  <c r="H13" i="7"/>
  <c r="H12" i="7"/>
  <c r="H11" i="7"/>
  <c r="H10" i="7"/>
  <c r="G60" i="7" l="1"/>
  <c r="H33" i="7"/>
  <c r="H28" i="7"/>
  <c r="H23" i="7"/>
  <c r="E60" i="7"/>
  <c r="H60" i="7" l="1"/>
</calcChain>
</file>

<file path=xl/sharedStrings.xml><?xml version="1.0" encoding="utf-8"?>
<sst xmlns="http://schemas.openxmlformats.org/spreadsheetml/2006/main" count="177" uniqueCount="171">
  <si>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</si>
  <si>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</si>
  <si>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</si>
  <si>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</si>
  <si>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</si>
  <si>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</si>
  <si>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</si>
  <si>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</si>
  <si>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</si>
  <si>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</si>
  <si>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</si>
  <si>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</si>
  <si>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</si>
  <si>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</si>
  <si>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</si>
  <si>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</si>
  <si>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</si>
  <si>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</si>
  <si>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</si>
  <si>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</si>
  <si>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</si>
  <si>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</si>
  <si>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</si>
  <si>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</si>
  <si>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</si>
  <si>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</si>
  <si>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</si>
  <si>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</si>
  <si>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</si>
  <si>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</si>
  <si>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</si>
  <si>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</si>
  <si>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</si>
  <si>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</si>
  <si>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</si>
  <si>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</si>
  <si>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</si>
  <si>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</si>
  <si>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</si>
  <si>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</si>
  <si>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</si>
  <si>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</si>
  <si>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</si>
  <si>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</si>
  <si>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</si>
  <si>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ISLA DOMINICANA DE PETROLEO CORPORATION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</si>
  <si>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</si>
  <si>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</si>
  <si>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</si>
  <si>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</si>
  <si>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</si>
  <si>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</si>
  <si>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VARGAS SERVICIOS DE CATERING SL</t>
  </si>
  <si>
    <t>P/Servicios de catering p/actividades de la institucion.</t>
  </si>
  <si>
    <t>P/Mantenimiento vehículos de la institución.</t>
  </si>
  <si>
    <t>GAJAV SUPPLY SRL</t>
  </si>
  <si>
    <t>OC#17/2024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</si>
  <si>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</si>
  <si>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</si>
  <si>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</si>
  <si>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</si>
  <si>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</si>
  <si>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CON3393/24-E450000001559-1786</t>
  </si>
  <si>
    <t>O/C# 18/2024</t>
  </si>
  <si>
    <t>O/C#78/23</t>
  </si>
  <si>
    <t>RAMIREZ &amp; MOJICA</t>
  </si>
  <si>
    <t>P/Compra equipo de comunicación p/uso de la institución.</t>
  </si>
  <si>
    <t>Pago alquiler equipo de oficina uso de la institución y renta salon eventos.</t>
  </si>
  <si>
    <t>O/C# 01/2024-B1500000090/91</t>
  </si>
  <si>
    <t>E450000000662</t>
  </si>
  <si>
    <t>CONBS-3045/24-B1500000038</t>
  </si>
  <si>
    <t>B1500013438/E450000000061</t>
  </si>
  <si>
    <t>O/C#15/2024</t>
  </si>
  <si>
    <t>B1500001386</t>
  </si>
  <si>
    <t>O/C#58/2024</t>
  </si>
  <si>
    <t>DISLA URIBE KONCEPTO SRL</t>
  </si>
  <si>
    <t>Servicio de almuerzo a colaboradores de la institucion.</t>
  </si>
  <si>
    <t>CONTBS-8745/2024</t>
  </si>
  <si>
    <t>OFICINA DE COORDINACION PRESIDENCIAL</t>
  </si>
  <si>
    <t>Pago boletos aereos y seguros de viajes a colaboradores de la inst.</t>
  </si>
  <si>
    <t>Servicios Seguros Medicos Empleados</t>
  </si>
  <si>
    <t>INVERSION TEJEDA VALERA F D., S R L</t>
  </si>
  <si>
    <t>BS13184-24</t>
  </si>
  <si>
    <t>CS2024-108</t>
  </si>
  <si>
    <t>Contrato de capacitacion ISO 9001</t>
  </si>
  <si>
    <t>Compra Aires Acondicionados</t>
  </si>
  <si>
    <t>CENTRO SPERT STE, S R L</t>
  </si>
  <si>
    <t>B150003907</t>
  </si>
  <si>
    <t>P/Serv. internet No. 829-110-6594,0829-118-1864,  2024</t>
  </si>
  <si>
    <t xml:space="preserve">IMPRESOS TRES TINTAS </t>
  </si>
  <si>
    <t>Diferentes impresos</t>
  </si>
  <si>
    <t>B150002607</t>
  </si>
  <si>
    <t>BUSHIDO, S R L</t>
  </si>
  <si>
    <t>Compras de paraguas</t>
  </si>
  <si>
    <t>B150000115</t>
  </si>
  <si>
    <t>NEXALINK TECHNOLOGIES</t>
  </si>
  <si>
    <t>Mant. Equipos de Tecnologias</t>
  </si>
  <si>
    <t>CON6015/24</t>
  </si>
  <si>
    <t>SAN MIGUEL, C X A</t>
  </si>
  <si>
    <t>Mant. equipos de planta electrica</t>
  </si>
  <si>
    <t>O/C#82/24</t>
  </si>
  <si>
    <t>FT-2148/2398</t>
  </si>
  <si>
    <t>09/30/2024</t>
  </si>
  <si>
    <t>B150000002</t>
  </si>
  <si>
    <t>EFIITSA EIRL</t>
  </si>
  <si>
    <t>B150002101</t>
  </si>
  <si>
    <t>B150000149</t>
  </si>
  <si>
    <t>E450002883</t>
  </si>
  <si>
    <t>ANTONIO P. HACHE</t>
  </si>
  <si>
    <t>F-B1500003858</t>
  </si>
  <si>
    <t>ASOC. DE PRODUCTORES DE CIGARROS DE LAREP.DOM.</t>
  </si>
  <si>
    <t>11/30/2024</t>
  </si>
  <si>
    <t>B-150000146</t>
  </si>
  <si>
    <t>31/11/10/-/9/2024</t>
  </si>
  <si>
    <t>3011/2024</t>
  </si>
  <si>
    <t>B1500356637/B150361947</t>
  </si>
  <si>
    <t>Compra articulos botiquin empleados</t>
  </si>
  <si>
    <t>FERPITI INDUSTRIAL, S R L</t>
  </si>
  <si>
    <t>Compra T-shirts empleados</t>
  </si>
  <si>
    <t>PLAZA LAMA</t>
  </si>
  <si>
    <t>Alimentos y Bebidas para personas</t>
  </si>
  <si>
    <t>FARMA HISPANA III</t>
  </si>
  <si>
    <t>Productos electricos para mant. De edificaciones</t>
  </si>
  <si>
    <t>Patrocinio Evento</t>
  </si>
  <si>
    <t>Compra varias</t>
  </si>
  <si>
    <t>CORRESPONDIENTE AL 31 DE DICIEMBRE 2024</t>
  </si>
  <si>
    <t>CARIBE TOURS</t>
  </si>
  <si>
    <t>B1500054699/58232</t>
  </si>
  <si>
    <t>E450009619/9619/10142/10619</t>
  </si>
  <si>
    <t>Agosto-diciembre 2024</t>
  </si>
  <si>
    <t>3012/2024</t>
  </si>
  <si>
    <t>E450001943/292/2650</t>
  </si>
  <si>
    <t>E450000058763/60950</t>
  </si>
  <si>
    <t>CONT365/2024</t>
  </si>
  <si>
    <t>DIVERSIDAD DE ARTICULOS</t>
  </si>
  <si>
    <t>Utiles y materiales de informatica</t>
  </si>
  <si>
    <t>B150000334</t>
  </si>
  <si>
    <t>CON2271/24</t>
  </si>
  <si>
    <t>B150001346</t>
  </si>
  <si>
    <t>EDITORA LISTIN DIARIO</t>
  </si>
  <si>
    <t>Renovacion de periodico</t>
  </si>
  <si>
    <t>JAMASOL, SRL</t>
  </si>
  <si>
    <t>QC 2000  CONSULTORES LATINOAMERICANOS, S R L</t>
  </si>
  <si>
    <t>LAVANDERIA ROYAL</t>
  </si>
  <si>
    <t>Limpieza e higiene de manteles</t>
  </si>
  <si>
    <t>Ascesorios vehiculos</t>
  </si>
  <si>
    <t>B1500154484/502</t>
  </si>
  <si>
    <t>CONT.4497/24</t>
  </si>
  <si>
    <t>LIBRERÍA Y PAPELERIA SOLANO</t>
  </si>
  <si>
    <t>31/11/2024</t>
  </si>
  <si>
    <t>Subsidio educativo para los empleados de la entidad</t>
  </si>
  <si>
    <t>B150003624</t>
  </si>
  <si>
    <t>O/C#83/24</t>
  </si>
  <si>
    <t>UNIFORMES GAI, SRL</t>
  </si>
  <si>
    <t>Compra uniformes para empleados</t>
  </si>
  <si>
    <t>B15000000149</t>
  </si>
  <si>
    <t>B15000001231</t>
  </si>
  <si>
    <t>CENTRO CUESTA NACIONAL</t>
  </si>
  <si>
    <t>Compra alimentos y bebidas para personas</t>
  </si>
  <si>
    <t>B150205537/205645</t>
  </si>
  <si>
    <t>MERCADO MEDIA NETWORK, C X A</t>
  </si>
  <si>
    <t>Renovacion de Revista</t>
  </si>
  <si>
    <t>B1500001130</t>
  </si>
  <si>
    <t>E4500000000483</t>
  </si>
  <si>
    <t>QSI GLOBAL VENTURE SRL</t>
  </si>
  <si>
    <t>Alquiler transportes</t>
  </si>
  <si>
    <t>B150005127</t>
  </si>
  <si>
    <t>B15000000297</t>
  </si>
  <si>
    <t>Contratacion firmas ISOO9000</t>
  </si>
  <si>
    <t>B15000000163</t>
  </si>
  <si>
    <t>RELACION DE ESTADO POR PAGAR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</si>
</sst>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0" fontId="4" fillId="0" borderId="0" xfId="0" applyFont="1"/>
    <xf numFmtId="43" fontId="2" fillId="0" borderId="1" xfId="1" applyFont="1" applyFill="1" applyBorder="1" applyAlignment="1">
      <alignment horizontal="center"/>
    </xf>
    <xf numFmtId="14" fontId="2" fillId="0" borderId="1" xfId="1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left"/>
    </xf>
    <xf numFmtId="43" fontId="6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14" fontId="6" fillId="0" borderId="1" xfId="1" applyNumberFormat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3" fontId="4" fillId="0" borderId="0" xfId="0" applyNumberFormat="1" applyFo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0" applyNumberFormat="1" applyFont="1" applyBorder="1" applyAlignment="1">
      <alignment horizontal="center"/>
    </xf>
    <xf numFmtId="43" fontId="2" fillId="0" borderId="0" xfId="0" applyNumberFormat="1" applyFont="1"/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43" fontId="6" fillId="0" borderId="0" xfId="0" applyNumberFormat="1" applyFont="1"/>
    <xf numFmtId="0" fontId="6" fillId="0" borderId="0" xfId="0" applyFont="1"/>
    <xf numFmtId="43" fontId="7" fillId="0" borderId="0" xfId="0" applyNumberFormat="1" applyFont="1"/>
    <xf numFmtId="0" fontId="7" fillId="0" borderId="0" xfId="0" applyFont="1"/>
    <xf numFmtId="49" fontId="8" fillId="0" borderId="0" xfId="0" applyNumberFormat="1" applyFont="1"/>
    <xf numFmtId="14" fontId="2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43" fontId="6" fillId="0" borderId="1" xfId="0" applyNumberFormat="1" applyFont="1" applyBorder="1" applyAlignment="1">
      <alignment horizontal="center" wrapText="1"/>
    </xf>
    <xf numFmtId="43" fontId="6" fillId="0" borderId="1" xfId="1" applyFont="1" applyFill="1" applyBorder="1" applyAlignment="1">
      <alignment horizontal="center" wrapText="1"/>
    </xf>
    <xf numFmtId="43" fontId="7" fillId="0" borderId="0" xfId="1" applyFont="1" applyFill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49" fontId="6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B40191-5032-477C-8587-2C13BA5E4D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107528"/>
          <a:ext cx="3264160" cy="950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336F-3D1B-4207-A01E-5DDE862263C5}">
  <sheetPr>
    <pageSetUpPr fitToPage="1"/>
  </sheetPr>
  <dimension ref="A1:I66"/>
  <sheetViews>
    <sheetView tabSelected="1" zoomScale="98" zoomScaleNormal="98" workbookViewId="0">
      <pane ySplit="1" topLeftCell="A2" activePane="bottomLeft" state="frozen"/>
      <selection pane="bottomLeft" activeCell="D6" sqref="D6"/>
    </sheetView>
  </sheetViews>
  <sheetFormatPr baseColWidth="10" defaultColWidth="11.5546875" defaultRowHeight="13.2"/>
  <cols>
    <col min="1" max="1" width="51.109375" style="1" customWidth="1"/>
    <col min="2" max="2" width="18.6640625" style="1" customWidth="1"/>
    <col min="3" max="3" width="60.44140625" style="1" customWidth="1"/>
    <col min="4" max="4" width="36.6640625" style="1" customWidth="1"/>
    <col min="5" max="5" width="18" style="5" customWidth="1"/>
    <col min="6" max="6" width="13.5546875" style="3" customWidth="1"/>
    <col min="7" max="7" width="18.44140625" style="3" customWidth="1"/>
    <col min="8" max="8" width="17" style="5" customWidth="1"/>
    <col min="9" max="9" width="23.88671875" style="4" customWidth="1"/>
    <col min="10" max="16384" width="11.5546875" style="4"/>
  </cols>
  <sheetData>
    <row r="1" spans="1:9" ht="5.25" customHeight="1">
      <c r="B1" s="6"/>
      <c r="C1" s="6"/>
      <c r="E1" s="2"/>
      <c r="F1" s="7"/>
      <c r="G1" s="7"/>
      <c r="H1" s="2"/>
    </row>
    <row r="2" spans="1:9">
      <c r="C2" s="6"/>
      <c r="D2" s="8"/>
      <c r="H2" s="2"/>
    </row>
    <row r="3" spans="1:9">
      <c r="A3" s="56" t="s">
        <v>170</v>
      </c>
      <c r="B3" s="56"/>
      <c r="C3" s="56"/>
      <c r="D3" s="56"/>
      <c r="E3" s="56"/>
      <c r="F3" s="56"/>
      <c r="G3" s="56"/>
      <c r="H3" s="56"/>
    </row>
    <row r="4" spans="1:9">
      <c r="A4" s="56" t="s">
        <v>125</v>
      </c>
      <c r="B4" s="56"/>
      <c r="C4" s="56"/>
      <c r="D4" s="56"/>
      <c r="E4" s="56"/>
      <c r="F4" s="56"/>
      <c r="G4" s="56"/>
      <c r="H4" s="56"/>
    </row>
    <row r="5" spans="1:9">
      <c r="A5" s="56" t="s">
        <v>0</v>
      </c>
      <c r="B5" s="56"/>
      <c r="C5" s="56"/>
      <c r="D5" s="56"/>
      <c r="E5" s="56"/>
      <c r="F5" s="56"/>
      <c r="G5" s="56"/>
      <c r="H5" s="56"/>
    </row>
    <row r="6" spans="1:9">
      <c r="A6" s="13"/>
      <c r="B6" s="13"/>
      <c r="C6" s="13"/>
      <c r="D6" s="13"/>
      <c r="E6" s="14"/>
      <c r="F6" s="12"/>
      <c r="G6" s="12"/>
      <c r="H6" s="12"/>
    </row>
    <row r="7" spans="1:9">
      <c r="A7" s="57" t="s">
        <v>1</v>
      </c>
      <c r="B7" s="57"/>
      <c r="C7" s="57"/>
      <c r="D7" s="57"/>
      <c r="E7" s="57"/>
      <c r="F7" s="57"/>
      <c r="G7" s="57"/>
      <c r="H7" s="57"/>
    </row>
    <row r="8" spans="1:9" s="21" customFormat="1" ht="78" customHeight="1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1" customFormat="1" ht="15" customHeight="1">
      <c r="A9" s="31" t="s">
        <v>43</v>
      </c>
      <c r="B9" s="32">
        <v>45518</v>
      </c>
      <c r="C9" s="31" t="s">
        <v>44</v>
      </c>
      <c r="D9" s="31" t="s">
        <v>72</v>
      </c>
      <c r="E9" s="25">
        <f>118884.9+1639.4+2516+1632-27109.85-3039.95</f>
        <v>94522.499999999985</v>
      </c>
      <c r="F9" s="23">
        <v>45657</v>
      </c>
      <c r="G9" s="25">
        <v>22161</v>
      </c>
      <c r="H9" s="30">
        <f t="shared" ref="H9:H59" si="0">+E9-G9</f>
        <v>72361.499999999985</v>
      </c>
    </row>
    <row r="10" spans="1:9" s="21" customFormat="1" ht="15" customHeight="1">
      <c r="A10" s="31" t="s">
        <v>10</v>
      </c>
      <c r="B10" s="32">
        <v>45626</v>
      </c>
      <c r="C10" s="33" t="s">
        <v>11</v>
      </c>
      <c r="D10" s="33" t="s">
        <v>128</v>
      </c>
      <c r="E10" s="22">
        <v>233963.26</v>
      </c>
      <c r="F10" s="23">
        <v>45657</v>
      </c>
      <c r="G10" s="26">
        <v>233963.26</v>
      </c>
      <c r="H10" s="30">
        <f t="shared" si="0"/>
        <v>0</v>
      </c>
      <c r="I10" s="34"/>
    </row>
    <row r="11" spans="1:9" ht="15" customHeight="1">
      <c r="A11" s="31" t="s">
        <v>47</v>
      </c>
      <c r="B11" s="32">
        <v>45536</v>
      </c>
      <c r="C11" s="35" t="s">
        <v>48</v>
      </c>
      <c r="D11" s="36" t="s">
        <v>63</v>
      </c>
      <c r="E11" s="24">
        <f>67912.52+63.3-1266+534.25</f>
        <v>67244.070000000007</v>
      </c>
      <c r="F11" s="23">
        <v>45657</v>
      </c>
      <c r="G11" s="37">
        <f>2917+8096</f>
        <v>11013</v>
      </c>
      <c r="H11" s="30">
        <f t="shared" si="0"/>
        <v>56231.070000000007</v>
      </c>
      <c r="I11" s="38"/>
    </row>
    <row r="12" spans="1:9" s="44" customFormat="1" ht="15" customHeight="1">
      <c r="A12" s="39" t="s">
        <v>12</v>
      </c>
      <c r="B12" s="40" t="s">
        <v>113</v>
      </c>
      <c r="C12" s="41" t="s">
        <v>46</v>
      </c>
      <c r="D12" s="42" t="s">
        <v>129</v>
      </c>
      <c r="E12" s="26">
        <v>3792262.5</v>
      </c>
      <c r="F12" s="29" t="s">
        <v>130</v>
      </c>
      <c r="G12" s="37">
        <v>0</v>
      </c>
      <c r="H12" s="30">
        <f t="shared" si="0"/>
        <v>3792262.5</v>
      </c>
      <c r="I12" s="43"/>
    </row>
    <row r="13" spans="1:9" s="46" customFormat="1" ht="15" customHeight="1">
      <c r="A13" s="39" t="s">
        <v>108</v>
      </c>
      <c r="B13" s="40">
        <v>45626</v>
      </c>
      <c r="C13" s="41" t="s">
        <v>122</v>
      </c>
      <c r="D13" s="42" t="s">
        <v>109</v>
      </c>
      <c r="E13" s="26">
        <v>133346</v>
      </c>
      <c r="F13" s="29">
        <v>45657</v>
      </c>
      <c r="G13" s="37"/>
      <c r="H13" s="30">
        <f t="shared" si="0"/>
        <v>133346</v>
      </c>
      <c r="I13" s="45"/>
    </row>
    <row r="14" spans="1:9" s="46" customFormat="1" ht="15" customHeight="1">
      <c r="A14" s="39" t="s">
        <v>110</v>
      </c>
      <c r="B14" s="40" t="s">
        <v>111</v>
      </c>
      <c r="C14" s="41" t="s">
        <v>123</v>
      </c>
      <c r="D14" s="47" t="s">
        <v>112</v>
      </c>
      <c r="E14" s="26">
        <v>284380</v>
      </c>
      <c r="F14" s="29">
        <v>45657</v>
      </c>
      <c r="G14" s="37">
        <v>284380</v>
      </c>
      <c r="H14" s="30">
        <f t="shared" si="0"/>
        <v>0</v>
      </c>
      <c r="I14" s="45"/>
    </row>
    <row r="15" spans="1:9" ht="15" customHeight="1">
      <c r="A15" s="31" t="s">
        <v>28</v>
      </c>
      <c r="B15" s="32" t="s">
        <v>114</v>
      </c>
      <c r="C15" s="33" t="s">
        <v>29</v>
      </c>
      <c r="D15" s="35" t="s">
        <v>127</v>
      </c>
      <c r="E15" s="24">
        <f>675+755</f>
        <v>1430</v>
      </c>
      <c r="F15" s="23">
        <v>45657</v>
      </c>
      <c r="G15" s="37">
        <v>675</v>
      </c>
      <c r="H15" s="30">
        <f t="shared" si="0"/>
        <v>755</v>
      </c>
    </row>
    <row r="16" spans="1:9" ht="15" customHeight="1">
      <c r="A16" s="31" t="s">
        <v>13</v>
      </c>
      <c r="B16" s="32">
        <v>45626</v>
      </c>
      <c r="C16" s="33" t="s">
        <v>50</v>
      </c>
      <c r="D16" s="31" t="s">
        <v>51</v>
      </c>
      <c r="E16" s="22">
        <v>1200000</v>
      </c>
      <c r="F16" s="23">
        <v>45657</v>
      </c>
      <c r="G16" s="26">
        <v>600000</v>
      </c>
      <c r="H16" s="30">
        <f t="shared" si="0"/>
        <v>600000</v>
      </c>
    </row>
    <row r="17" spans="1:9" ht="15" customHeight="1">
      <c r="A17" s="31" t="s">
        <v>92</v>
      </c>
      <c r="B17" s="32">
        <v>45596</v>
      </c>
      <c r="C17" s="33" t="s">
        <v>93</v>
      </c>
      <c r="D17" s="31" t="s">
        <v>94</v>
      </c>
      <c r="E17" s="22">
        <v>383500</v>
      </c>
      <c r="F17" s="23">
        <v>45657</v>
      </c>
      <c r="G17" s="26">
        <v>383500</v>
      </c>
      <c r="H17" s="30">
        <f t="shared" si="0"/>
        <v>0</v>
      </c>
    </row>
    <row r="18" spans="1:9" ht="15" customHeight="1">
      <c r="A18" s="31" t="s">
        <v>14</v>
      </c>
      <c r="B18" s="32">
        <v>45626</v>
      </c>
      <c r="C18" s="35" t="s">
        <v>26</v>
      </c>
      <c r="D18" s="31" t="s">
        <v>146</v>
      </c>
      <c r="E18" s="22">
        <v>2002</v>
      </c>
      <c r="F18" s="23">
        <v>45626</v>
      </c>
      <c r="G18" s="26">
        <f>+E18</f>
        <v>2002</v>
      </c>
      <c r="H18" s="30">
        <f t="shared" si="0"/>
        <v>0</v>
      </c>
    </row>
    <row r="19" spans="1:9" ht="15" customHeight="1">
      <c r="A19" s="31" t="s">
        <v>126</v>
      </c>
      <c r="B19" s="32">
        <v>45626</v>
      </c>
      <c r="C19" s="35" t="s">
        <v>165</v>
      </c>
      <c r="D19" s="31" t="s">
        <v>166</v>
      </c>
      <c r="E19" s="22">
        <v>15200</v>
      </c>
      <c r="F19" s="23">
        <v>45657</v>
      </c>
      <c r="G19" s="26">
        <v>15200</v>
      </c>
      <c r="H19" s="30">
        <f t="shared" si="0"/>
        <v>0</v>
      </c>
    </row>
    <row r="20" spans="1:9" ht="15" customHeight="1">
      <c r="A20" s="31" t="s">
        <v>157</v>
      </c>
      <c r="B20" s="32">
        <v>45626</v>
      </c>
      <c r="C20" s="35" t="s">
        <v>158</v>
      </c>
      <c r="D20" s="31" t="s">
        <v>159</v>
      </c>
      <c r="E20" s="22">
        <v>199823.7</v>
      </c>
      <c r="F20" s="23">
        <v>45656</v>
      </c>
      <c r="G20" s="26">
        <v>199823.7</v>
      </c>
      <c r="H20" s="30">
        <f t="shared" si="0"/>
        <v>0</v>
      </c>
    </row>
    <row r="21" spans="1:9" ht="15" customHeight="1">
      <c r="A21" s="31" t="s">
        <v>86</v>
      </c>
      <c r="B21" s="32">
        <v>45596</v>
      </c>
      <c r="C21" s="31" t="s">
        <v>85</v>
      </c>
      <c r="D21" s="31" t="s">
        <v>87</v>
      </c>
      <c r="E21" s="22">
        <v>62300.01</v>
      </c>
      <c r="F21" s="23">
        <v>45657</v>
      </c>
      <c r="G21" s="26">
        <v>62300.01</v>
      </c>
      <c r="H21" s="30">
        <f t="shared" si="0"/>
        <v>0</v>
      </c>
    </row>
    <row r="22" spans="1:9" ht="15" customHeight="1">
      <c r="A22" s="35" t="s">
        <v>16</v>
      </c>
      <c r="B22" s="48">
        <v>45626</v>
      </c>
      <c r="C22" s="49" t="s">
        <v>88</v>
      </c>
      <c r="D22" s="35" t="s">
        <v>132</v>
      </c>
      <c r="E22" s="27">
        <f>259480.06+3776.72-1534.07+254436.44</f>
        <v>516159.14999999997</v>
      </c>
      <c r="F22" s="23">
        <v>45626</v>
      </c>
      <c r="G22" s="50">
        <f>3776.72+257945.99</f>
        <v>261722.71</v>
      </c>
      <c r="H22" s="30">
        <f t="shared" si="0"/>
        <v>254436.43999999997</v>
      </c>
    </row>
    <row r="23" spans="1:9" ht="15" customHeight="1">
      <c r="A23" s="35" t="s">
        <v>75</v>
      </c>
      <c r="B23" s="48">
        <v>45547</v>
      </c>
      <c r="C23" s="49" t="s">
        <v>76</v>
      </c>
      <c r="D23" s="35" t="s">
        <v>77</v>
      </c>
      <c r="E23" s="27">
        <f>5027539.5+66099.54-1494932.2</f>
        <v>3598706.84</v>
      </c>
      <c r="F23" s="23">
        <v>45626</v>
      </c>
      <c r="G23" s="50">
        <f>838599.52+695799.6</f>
        <v>1534399.12</v>
      </c>
      <c r="H23" s="30">
        <f t="shared" si="0"/>
        <v>2064307.7199999997</v>
      </c>
    </row>
    <row r="24" spans="1:9" ht="15" customHeight="1">
      <c r="A24" s="35" t="s">
        <v>134</v>
      </c>
      <c r="B24" s="48">
        <v>45626</v>
      </c>
      <c r="C24" s="49" t="s">
        <v>135</v>
      </c>
      <c r="D24" s="35" t="s">
        <v>136</v>
      </c>
      <c r="E24" s="27">
        <v>13362.32</v>
      </c>
      <c r="F24" s="23">
        <v>45657</v>
      </c>
      <c r="G24" s="50">
        <v>13362.32</v>
      </c>
      <c r="H24" s="30">
        <f t="shared" si="0"/>
        <v>0</v>
      </c>
      <c r="I24" s="38"/>
    </row>
    <row r="25" spans="1:9" ht="15" customHeight="1">
      <c r="A25" s="31" t="s">
        <v>40</v>
      </c>
      <c r="B25" s="32">
        <v>45536</v>
      </c>
      <c r="C25" s="35" t="s">
        <v>39</v>
      </c>
      <c r="D25" s="31" t="s">
        <v>38</v>
      </c>
      <c r="E25" s="22">
        <v>32657.45</v>
      </c>
      <c r="F25" s="23">
        <v>45657</v>
      </c>
      <c r="G25" s="26">
        <v>0</v>
      </c>
      <c r="H25" s="30">
        <f t="shared" si="0"/>
        <v>32657.45</v>
      </c>
      <c r="I25" s="38"/>
    </row>
    <row r="26" spans="1:9" ht="15" customHeight="1">
      <c r="A26" s="31" t="s">
        <v>17</v>
      </c>
      <c r="B26" s="32">
        <v>45595</v>
      </c>
      <c r="C26" s="33" t="s">
        <v>18</v>
      </c>
      <c r="D26" s="35" t="s">
        <v>137</v>
      </c>
      <c r="E26" s="24">
        <v>29925.78</v>
      </c>
      <c r="F26" s="23">
        <v>45626</v>
      </c>
      <c r="G26" s="37">
        <v>18880</v>
      </c>
      <c r="H26" s="30">
        <f t="shared" si="0"/>
        <v>11045.779999999999</v>
      </c>
    </row>
    <row r="27" spans="1:9" ht="15" customHeight="1">
      <c r="A27" s="31" t="s">
        <v>139</v>
      </c>
      <c r="B27" s="32">
        <v>45657</v>
      </c>
      <c r="C27" s="33" t="s">
        <v>140</v>
      </c>
      <c r="D27" s="35" t="s">
        <v>163</v>
      </c>
      <c r="E27" s="24">
        <v>3450</v>
      </c>
      <c r="F27" s="23">
        <v>45657</v>
      </c>
      <c r="G27" s="37"/>
      <c r="H27" s="51">
        <f t="shared" si="0"/>
        <v>3450</v>
      </c>
    </row>
    <row r="28" spans="1:9" ht="15" customHeight="1">
      <c r="A28" s="31" t="s">
        <v>19</v>
      </c>
      <c r="B28" s="32">
        <v>45590</v>
      </c>
      <c r="C28" s="35" t="s">
        <v>27</v>
      </c>
      <c r="D28" s="31" t="s">
        <v>115</v>
      </c>
      <c r="E28" s="22">
        <f>337398.72+17757.83+349216.13-82064.59</f>
        <v>622308.09</v>
      </c>
      <c r="F28" s="23">
        <v>45626</v>
      </c>
      <c r="G28" s="26">
        <v>310219.56</v>
      </c>
      <c r="H28" s="30">
        <f t="shared" si="0"/>
        <v>312088.52999999997</v>
      </c>
      <c r="I28" s="38"/>
    </row>
    <row r="29" spans="1:9" ht="15" customHeight="1">
      <c r="A29" s="31" t="s">
        <v>104</v>
      </c>
      <c r="B29" s="32">
        <v>45596</v>
      </c>
      <c r="C29" s="35" t="s">
        <v>124</v>
      </c>
      <c r="D29" s="39" t="s">
        <v>103</v>
      </c>
      <c r="E29" s="22">
        <v>92889.84</v>
      </c>
      <c r="F29" s="23" t="s">
        <v>130</v>
      </c>
      <c r="G29" s="26"/>
      <c r="H29" s="30">
        <f t="shared" si="0"/>
        <v>92889.84</v>
      </c>
      <c r="I29" s="38"/>
    </row>
    <row r="30" spans="1:9" ht="15" customHeight="1">
      <c r="A30" s="31" t="s">
        <v>121</v>
      </c>
      <c r="B30" s="32">
        <v>45596</v>
      </c>
      <c r="C30" s="35" t="s">
        <v>116</v>
      </c>
      <c r="D30" s="39" t="s">
        <v>105</v>
      </c>
      <c r="E30" s="22">
        <v>15886.12</v>
      </c>
      <c r="F30" s="23">
        <v>45657</v>
      </c>
      <c r="G30" s="26">
        <v>15886.12</v>
      </c>
      <c r="H30" s="30">
        <f t="shared" si="0"/>
        <v>0</v>
      </c>
    </row>
    <row r="31" spans="1:9" ht="15" customHeight="1">
      <c r="A31" s="31" t="s">
        <v>117</v>
      </c>
      <c r="B31" s="32">
        <v>45626</v>
      </c>
      <c r="C31" s="35" t="s">
        <v>118</v>
      </c>
      <c r="D31" s="39" t="s">
        <v>106</v>
      </c>
      <c r="E31" s="22">
        <v>69671</v>
      </c>
      <c r="F31" s="23">
        <v>45657</v>
      </c>
      <c r="G31" s="26"/>
      <c r="H31" s="30">
        <f t="shared" si="0"/>
        <v>69671</v>
      </c>
      <c r="I31" s="38"/>
    </row>
    <row r="32" spans="1:9" ht="15" customHeight="1">
      <c r="A32" s="31" t="s">
        <v>31</v>
      </c>
      <c r="B32" s="32">
        <v>45536</v>
      </c>
      <c r="C32" s="33" t="s">
        <v>34</v>
      </c>
      <c r="D32" s="32" t="s">
        <v>56</v>
      </c>
      <c r="E32" s="26">
        <f>84332.46+720</f>
        <v>85052.46</v>
      </c>
      <c r="F32" s="29">
        <v>45657</v>
      </c>
      <c r="G32" s="37">
        <f>14632+2360</f>
        <v>16992</v>
      </c>
      <c r="H32" s="51">
        <f t="shared" si="0"/>
        <v>68060.460000000006</v>
      </c>
    </row>
    <row r="33" spans="1:9" ht="15" customHeight="1">
      <c r="A33" s="31" t="s">
        <v>55</v>
      </c>
      <c r="B33" s="32">
        <v>45510</v>
      </c>
      <c r="C33" s="33" t="s">
        <v>54</v>
      </c>
      <c r="D33" s="31" t="s">
        <v>70</v>
      </c>
      <c r="E33" s="26">
        <v>206636.54</v>
      </c>
      <c r="F33" s="29" t="s">
        <v>130</v>
      </c>
      <c r="G33" s="37"/>
      <c r="H33" s="51">
        <f t="shared" si="0"/>
        <v>206636.54</v>
      </c>
      <c r="I33" s="52"/>
    </row>
    <row r="34" spans="1:9" ht="15" customHeight="1">
      <c r="A34" s="31" t="s">
        <v>35</v>
      </c>
      <c r="B34" s="32">
        <v>45536</v>
      </c>
      <c r="C34" s="35" t="s">
        <v>37</v>
      </c>
      <c r="D34" s="31" t="s">
        <v>57</v>
      </c>
      <c r="E34" s="22">
        <v>91186.44</v>
      </c>
      <c r="F34" s="23" t="s">
        <v>130</v>
      </c>
      <c r="G34" s="26">
        <v>0</v>
      </c>
      <c r="H34" s="30">
        <f t="shared" si="0"/>
        <v>91186.44</v>
      </c>
    </row>
    <row r="35" spans="1:9" ht="15" customHeight="1">
      <c r="A35" s="31" t="s">
        <v>20</v>
      </c>
      <c r="B35" s="32">
        <v>45596</v>
      </c>
      <c r="C35" s="53" t="s">
        <v>80</v>
      </c>
      <c r="D35" s="31" t="s">
        <v>131</v>
      </c>
      <c r="E35" s="22">
        <f>414218.46+198303.15-0.2+185499.15-50+187106.84</f>
        <v>985077.4</v>
      </c>
      <c r="F35" s="23">
        <v>45657</v>
      </c>
      <c r="G35" s="22">
        <v>580849.69999999995</v>
      </c>
      <c r="H35" s="30">
        <f t="shared" si="0"/>
        <v>404227.70000000007</v>
      </c>
    </row>
    <row r="36" spans="1:9" ht="15" customHeight="1">
      <c r="A36" s="31" t="s">
        <v>89</v>
      </c>
      <c r="B36" s="32">
        <v>45596</v>
      </c>
      <c r="C36" s="35" t="s">
        <v>90</v>
      </c>
      <c r="D36" s="54" t="s">
        <v>138</v>
      </c>
      <c r="E36" s="22">
        <v>10325</v>
      </c>
      <c r="F36" s="23">
        <v>45657</v>
      </c>
      <c r="G36" s="26">
        <v>10325</v>
      </c>
      <c r="H36" s="30">
        <f t="shared" si="0"/>
        <v>0</v>
      </c>
      <c r="I36" s="38"/>
    </row>
    <row r="37" spans="1:9" ht="15" customHeight="1">
      <c r="A37" s="31" t="s">
        <v>81</v>
      </c>
      <c r="B37" s="32">
        <v>45596</v>
      </c>
      <c r="C37" s="55" t="s">
        <v>85</v>
      </c>
      <c r="D37" s="31" t="s">
        <v>82</v>
      </c>
      <c r="E37" s="22">
        <f>911372+35713+0.6</f>
        <v>947085.6</v>
      </c>
      <c r="F37" s="23">
        <v>45657</v>
      </c>
      <c r="G37" s="22">
        <f>24780+214052+166380</f>
        <v>405212</v>
      </c>
      <c r="H37" s="30">
        <f t="shared" si="0"/>
        <v>541873.6</v>
      </c>
    </row>
    <row r="38" spans="1:9" ht="15" customHeight="1">
      <c r="A38" s="31" t="s">
        <v>45</v>
      </c>
      <c r="B38" s="32">
        <v>45533</v>
      </c>
      <c r="C38" s="35" t="s">
        <v>49</v>
      </c>
      <c r="D38" s="31" t="s">
        <v>152</v>
      </c>
      <c r="E38" s="22">
        <v>200000</v>
      </c>
      <c r="F38" s="23">
        <v>45657</v>
      </c>
      <c r="G38" s="26">
        <v>200000</v>
      </c>
      <c r="H38" s="30">
        <f t="shared" si="0"/>
        <v>0</v>
      </c>
      <c r="I38" s="38"/>
    </row>
    <row r="39" spans="1:9" ht="15" customHeight="1">
      <c r="A39" s="31" t="s">
        <v>141</v>
      </c>
      <c r="B39" s="32">
        <v>45626</v>
      </c>
      <c r="C39" s="35" t="s">
        <v>145</v>
      </c>
      <c r="D39" s="1" t="s">
        <v>167</v>
      </c>
      <c r="E39" s="22">
        <v>8206.77</v>
      </c>
      <c r="F39" s="23">
        <v>45657</v>
      </c>
      <c r="G39" s="26">
        <v>0</v>
      </c>
      <c r="H39" s="30">
        <f t="shared" si="0"/>
        <v>8206.77</v>
      </c>
      <c r="I39" s="38"/>
    </row>
    <row r="40" spans="1:9" ht="15" customHeight="1">
      <c r="A40" s="31" t="s">
        <v>21</v>
      </c>
      <c r="B40" s="32">
        <v>45504</v>
      </c>
      <c r="C40" s="31" t="s">
        <v>36</v>
      </c>
      <c r="D40" s="31" t="s">
        <v>133</v>
      </c>
      <c r="E40" s="24">
        <f>432960.74+33919.98+1500.88-34017.44-29762.92</f>
        <v>404601.24</v>
      </c>
      <c r="F40" s="23">
        <v>45626</v>
      </c>
      <c r="G40" s="37">
        <f>37385+41861.02</f>
        <v>79246.01999999999</v>
      </c>
      <c r="H40" s="30">
        <f t="shared" si="0"/>
        <v>325355.21999999997</v>
      </c>
      <c r="I40" s="38"/>
    </row>
    <row r="41" spans="1:9" ht="15" customHeight="1">
      <c r="A41" s="31" t="s">
        <v>143</v>
      </c>
      <c r="B41" s="32">
        <v>45657</v>
      </c>
      <c r="C41" s="31" t="s">
        <v>144</v>
      </c>
      <c r="D41" s="31" t="s">
        <v>156</v>
      </c>
      <c r="E41" s="26">
        <v>18421.12</v>
      </c>
      <c r="F41" s="29">
        <v>45657</v>
      </c>
      <c r="G41" s="37"/>
      <c r="H41" s="51">
        <f t="shared" si="0"/>
        <v>18421.12</v>
      </c>
      <c r="I41" s="38"/>
    </row>
    <row r="42" spans="1:9" ht="15" customHeight="1">
      <c r="A42" s="31" t="s">
        <v>148</v>
      </c>
      <c r="B42" s="32" t="s">
        <v>149</v>
      </c>
      <c r="C42" s="31" t="s">
        <v>150</v>
      </c>
      <c r="D42" s="31" t="s">
        <v>151</v>
      </c>
      <c r="E42" s="26">
        <v>1227834.03</v>
      </c>
      <c r="F42" s="29">
        <v>45657</v>
      </c>
      <c r="G42" s="37">
        <v>1227834.03</v>
      </c>
      <c r="H42" s="51">
        <f t="shared" si="0"/>
        <v>0</v>
      </c>
      <c r="I42" s="38"/>
    </row>
    <row r="43" spans="1:9" ht="15" customHeight="1">
      <c r="A43" s="31" t="s">
        <v>160</v>
      </c>
      <c r="B43" s="32">
        <v>45657</v>
      </c>
      <c r="C43" s="31" t="s">
        <v>161</v>
      </c>
      <c r="D43" s="31" t="s">
        <v>162</v>
      </c>
      <c r="E43" s="26">
        <v>6555</v>
      </c>
      <c r="F43" s="29">
        <v>45657</v>
      </c>
      <c r="G43" s="37"/>
      <c r="H43" s="51">
        <f t="shared" si="0"/>
        <v>6555</v>
      </c>
      <c r="I43" s="38"/>
    </row>
    <row r="44" spans="1:9" ht="15" customHeight="1">
      <c r="A44" s="31" t="s">
        <v>95</v>
      </c>
      <c r="B44" s="32">
        <v>45596</v>
      </c>
      <c r="C44" s="31" t="s">
        <v>96</v>
      </c>
      <c r="D44" s="31" t="s">
        <v>97</v>
      </c>
      <c r="E44" s="24">
        <f>531830.2+6169.8+273-4896.42-93244.2+99120</f>
        <v>539252.37999999989</v>
      </c>
      <c r="F44" s="23" t="s">
        <v>130</v>
      </c>
      <c r="G44" s="37">
        <f>166620.72+99120</f>
        <v>265740.71999999997</v>
      </c>
      <c r="H44" s="30">
        <f t="shared" si="0"/>
        <v>273511.65999999992</v>
      </c>
      <c r="I44" s="38"/>
    </row>
    <row r="45" spans="1:9" ht="15" customHeight="1">
      <c r="A45" s="31" t="s">
        <v>78</v>
      </c>
      <c r="B45" s="32" t="s">
        <v>102</v>
      </c>
      <c r="C45" s="31" t="s">
        <v>79</v>
      </c>
      <c r="D45" s="31" t="s">
        <v>101</v>
      </c>
      <c r="E45" s="24">
        <f>293137.62+397607.91</f>
        <v>690745.53</v>
      </c>
      <c r="F45" s="23">
        <v>45626</v>
      </c>
      <c r="G45" s="37">
        <v>690745.53</v>
      </c>
      <c r="H45" s="30">
        <f t="shared" si="0"/>
        <v>0</v>
      </c>
      <c r="I45" s="38"/>
    </row>
    <row r="46" spans="1:9" ht="15" customHeight="1">
      <c r="A46" s="31" t="s">
        <v>41</v>
      </c>
      <c r="B46" s="32">
        <v>45530</v>
      </c>
      <c r="C46" s="31" t="s">
        <v>42</v>
      </c>
      <c r="D46" s="31" t="s">
        <v>68</v>
      </c>
      <c r="E46" s="24">
        <f>57673.6+1986.4</f>
        <v>59660</v>
      </c>
      <c r="F46" s="23">
        <v>45657</v>
      </c>
      <c r="G46" s="37">
        <f>4366+18172</f>
        <v>22538</v>
      </c>
      <c r="H46" s="30">
        <f t="shared" si="0"/>
        <v>37122</v>
      </c>
    </row>
    <row r="47" spans="1:9" ht="15" customHeight="1">
      <c r="A47" s="31" t="s">
        <v>119</v>
      </c>
      <c r="B47" s="32">
        <v>45626</v>
      </c>
      <c r="C47" s="31" t="s">
        <v>120</v>
      </c>
      <c r="D47" s="31" t="s">
        <v>107</v>
      </c>
      <c r="E47" s="24">
        <v>51420</v>
      </c>
      <c r="F47" s="23">
        <v>45626</v>
      </c>
      <c r="G47" s="37">
        <v>51420</v>
      </c>
      <c r="H47" s="30">
        <f t="shared" si="0"/>
        <v>0</v>
      </c>
    </row>
    <row r="48" spans="1:9" ht="15" customHeight="1">
      <c r="A48" s="35" t="s">
        <v>142</v>
      </c>
      <c r="B48" s="48">
        <v>45596</v>
      </c>
      <c r="C48" s="49" t="s">
        <v>84</v>
      </c>
      <c r="D48" s="35" t="s">
        <v>83</v>
      </c>
      <c r="E48" s="27">
        <f>866271.18+8050.85+8694.92-164881.36</f>
        <v>718135.59000000008</v>
      </c>
      <c r="F48" s="23">
        <v>45657</v>
      </c>
      <c r="G48" s="50">
        <v>285000.01</v>
      </c>
      <c r="H48" s="30">
        <f t="shared" si="0"/>
        <v>433135.58000000007</v>
      </c>
    </row>
    <row r="49" spans="1:9" ht="15" customHeight="1">
      <c r="A49" s="35" t="s">
        <v>164</v>
      </c>
      <c r="B49" s="48">
        <v>45657</v>
      </c>
      <c r="C49" s="49" t="s">
        <v>168</v>
      </c>
      <c r="D49" s="35" t="s">
        <v>169</v>
      </c>
      <c r="E49" s="27">
        <v>124013.67</v>
      </c>
      <c r="F49" s="23">
        <v>45657</v>
      </c>
      <c r="G49" s="50"/>
      <c r="H49" s="30">
        <f t="shared" si="0"/>
        <v>124013.67</v>
      </c>
    </row>
    <row r="50" spans="1:9" ht="15" customHeight="1">
      <c r="A50" s="31" t="s">
        <v>65</v>
      </c>
      <c r="B50" s="32">
        <v>45596</v>
      </c>
      <c r="C50" s="31" t="s">
        <v>66</v>
      </c>
      <c r="D50" s="31" t="s">
        <v>91</v>
      </c>
      <c r="E50" s="24">
        <v>49508.08</v>
      </c>
      <c r="F50" s="23">
        <v>45657</v>
      </c>
      <c r="G50" s="37">
        <v>49508.08</v>
      </c>
      <c r="H50" s="30">
        <f t="shared" si="0"/>
        <v>0</v>
      </c>
      <c r="I50" s="38"/>
    </row>
    <row r="51" spans="1:9" ht="15" customHeight="1">
      <c r="A51" s="31" t="s">
        <v>98</v>
      </c>
      <c r="B51" s="32">
        <v>45596</v>
      </c>
      <c r="C51" s="31" t="s">
        <v>99</v>
      </c>
      <c r="D51" s="31" t="s">
        <v>100</v>
      </c>
      <c r="E51" s="24">
        <v>157038.79</v>
      </c>
      <c r="F51" s="23">
        <v>45657</v>
      </c>
      <c r="G51" s="37">
        <f>17582+54280+17582</f>
        <v>89444</v>
      </c>
      <c r="H51" s="30">
        <f t="shared" si="0"/>
        <v>67594.790000000008</v>
      </c>
    </row>
    <row r="52" spans="1:9" ht="15" customHeight="1">
      <c r="A52" s="31" t="s">
        <v>30</v>
      </c>
      <c r="B52" s="32">
        <v>45596</v>
      </c>
      <c r="C52" s="53" t="s">
        <v>61</v>
      </c>
      <c r="D52" s="31" t="s">
        <v>69</v>
      </c>
      <c r="E52" s="22">
        <v>12871</v>
      </c>
      <c r="F52" s="23">
        <v>45656</v>
      </c>
      <c r="G52" s="37">
        <v>12871</v>
      </c>
      <c r="H52" s="30">
        <f t="shared" si="0"/>
        <v>0</v>
      </c>
      <c r="I52" s="38"/>
    </row>
    <row r="53" spans="1:9" ht="15" customHeight="1">
      <c r="A53" s="31" t="s">
        <v>32</v>
      </c>
      <c r="B53" s="32">
        <v>45536</v>
      </c>
      <c r="C53" s="53" t="s">
        <v>33</v>
      </c>
      <c r="D53" s="31" t="s">
        <v>64</v>
      </c>
      <c r="E53" s="22">
        <f>5900+0.06</f>
        <v>5900.06</v>
      </c>
      <c r="F53" s="23" t="s">
        <v>130</v>
      </c>
      <c r="G53" s="22">
        <v>5900.06</v>
      </c>
      <c r="H53" s="30">
        <f t="shared" si="0"/>
        <v>0</v>
      </c>
    </row>
    <row r="54" spans="1:9" ht="15" customHeight="1">
      <c r="A54" s="31" t="s">
        <v>58</v>
      </c>
      <c r="B54" s="32">
        <v>45509</v>
      </c>
      <c r="C54" s="53" t="s">
        <v>67</v>
      </c>
      <c r="D54" s="31" t="s">
        <v>147</v>
      </c>
      <c r="E54" s="22">
        <f>349605.14+75224.98</f>
        <v>424830.12</v>
      </c>
      <c r="F54" s="23">
        <v>45626</v>
      </c>
      <c r="G54" s="37">
        <f>75224.98+75224.98</f>
        <v>150449.96</v>
      </c>
      <c r="H54" s="30">
        <f t="shared" si="0"/>
        <v>274380.16000000003</v>
      </c>
    </row>
    <row r="55" spans="1:9" ht="15" customHeight="1">
      <c r="A55" s="31" t="s">
        <v>59</v>
      </c>
      <c r="B55" s="32">
        <v>45565</v>
      </c>
      <c r="C55" s="53" t="s">
        <v>60</v>
      </c>
      <c r="D55" s="31" t="s">
        <v>73</v>
      </c>
      <c r="E55" s="22">
        <v>5053.93</v>
      </c>
      <c r="F55" s="23">
        <v>45656</v>
      </c>
      <c r="G55" s="22">
        <v>0</v>
      </c>
      <c r="H55" s="30">
        <f t="shared" si="0"/>
        <v>5053.93</v>
      </c>
      <c r="I55" s="38"/>
    </row>
    <row r="56" spans="1:9" ht="15" customHeight="1">
      <c r="A56" s="31" t="s">
        <v>153</v>
      </c>
      <c r="B56" s="32">
        <v>45626</v>
      </c>
      <c r="C56" s="53" t="s">
        <v>154</v>
      </c>
      <c r="D56" s="31" t="s">
        <v>155</v>
      </c>
      <c r="E56" s="26">
        <v>141961.9</v>
      </c>
      <c r="F56" s="29">
        <v>45657</v>
      </c>
      <c r="G56" s="26">
        <v>0</v>
      </c>
      <c r="H56" s="51">
        <f t="shared" si="0"/>
        <v>141961.9</v>
      </c>
      <c r="I56" s="38"/>
    </row>
    <row r="57" spans="1:9" ht="15" customHeight="1">
      <c r="A57" s="31" t="s">
        <v>52</v>
      </c>
      <c r="B57" s="32">
        <v>45536</v>
      </c>
      <c r="C57" s="31" t="s">
        <v>53</v>
      </c>
      <c r="D57" s="31" t="s">
        <v>74</v>
      </c>
      <c r="E57" s="24">
        <v>169212</v>
      </c>
      <c r="F57" s="23">
        <v>45657</v>
      </c>
      <c r="G57" s="37">
        <v>169212</v>
      </c>
      <c r="H57" s="30">
        <f t="shared" si="0"/>
        <v>0</v>
      </c>
    </row>
    <row r="58" spans="1:9" ht="15" customHeight="1">
      <c r="A58" s="31" t="s">
        <v>22</v>
      </c>
      <c r="B58" s="32">
        <v>45595</v>
      </c>
      <c r="C58" s="35" t="s">
        <v>15</v>
      </c>
      <c r="D58" s="31" t="s">
        <v>62</v>
      </c>
      <c r="E58" s="24">
        <f>614582.72-32806.43-129915-0.18</f>
        <v>451861.10999999993</v>
      </c>
      <c r="F58" s="23">
        <v>45657</v>
      </c>
      <c r="G58" s="37">
        <v>8080.6</v>
      </c>
      <c r="H58" s="30">
        <f t="shared" si="0"/>
        <v>443780.50999999995</v>
      </c>
      <c r="I58" s="38"/>
    </row>
    <row r="59" spans="1:9" ht="15" customHeight="1">
      <c r="A59" s="31" t="s">
        <v>23</v>
      </c>
      <c r="B59" s="32">
        <v>45595</v>
      </c>
      <c r="C59" s="35" t="s">
        <v>24</v>
      </c>
      <c r="D59" s="31" t="s">
        <v>71</v>
      </c>
      <c r="E59" s="22">
        <f>90363.67+90363.7</f>
        <v>180727.37</v>
      </c>
      <c r="F59" s="23">
        <v>45626</v>
      </c>
      <c r="G59" s="26">
        <v>90363.69</v>
      </c>
      <c r="H59" s="22">
        <f t="shared" si="0"/>
        <v>90363.68</v>
      </c>
      <c r="I59" s="38"/>
    </row>
    <row r="60" spans="1:9" ht="22.95" customHeight="1">
      <c r="A60" s="28" t="s">
        <v>25</v>
      </c>
      <c r="B60" s="28"/>
      <c r="C60" s="28"/>
      <c r="D60" s="28"/>
      <c r="E60" s="18">
        <f>SUM(E9:E59)</f>
        <v>19438163.759999994</v>
      </c>
      <c r="F60" s="18"/>
      <c r="G60" s="18">
        <f>SUM(G9:G59)</f>
        <v>8381220.1999999993</v>
      </c>
      <c r="H60" s="18">
        <f>SUM(H9:H59)</f>
        <v>11056943.560000001</v>
      </c>
    </row>
    <row r="61" spans="1:9">
      <c r="D61" s="9"/>
      <c r="G61" s="10"/>
    </row>
    <row r="62" spans="1:9">
      <c r="D62" s="9"/>
      <c r="G62" s="10"/>
    </row>
    <row r="63" spans="1:9">
      <c r="G63" s="10"/>
    </row>
    <row r="64" spans="1:9">
      <c r="G64" s="10"/>
    </row>
    <row r="65" spans="3:3">
      <c r="C65" s="11"/>
    </row>
    <row r="66" spans="3:3">
      <c r="C66" s="9"/>
    </row>
  </sheetData>
  <mergeCells count="4">
    <mergeCell ref="A3:H3"/>
    <mergeCell ref="A4:H4"/>
    <mergeCell ref="A5:H5"/>
    <mergeCell ref="A7:H7"/>
  </mergeCells>
  <pageMargins left="0.25" right="0.25" top="0.75" bottom="0.75" header="0.3" footer="0.3"/>
  <pageSetup scale="57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www.w3.org/XML/1998/namespace"/>
    <ds:schemaRef ds:uri="http://purl.org/dc/dcmitype/"/>
    <ds:schemaRef ds:uri="http://purl.org/dc/elements/1.1/"/>
    <ds:schemaRef ds:uri="abf3335f-e4f0-4829-9abc-95a146d64f38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2024</vt:lpstr>
      <vt:lpstr>'DICIEMBRE 2024'!Área_de_impresión</vt:lpstr>
      <vt:lpstr>'DICIEMBRE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2025-01-17T23:03:51Z</cp:lastPrinted>
  <dcterms:created xsi:type="dcterms:W3CDTF">2023-02-06T15:07:28Z</dcterms:created>
  <dcterms:modified xsi:type="dcterms:W3CDTF">2025-01-17T23:03:58Z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