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678E42A-676C-438C-B37D-56DEE33DDA80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JUNIO" sheetId="2" r:id="rId1"/>
  </sheets>
  <definedNames>
    <definedName name="_xlnm._FilterDatabase" localSheetId="0" hidden="1">JUNIO!$A$5:$H$45</definedName>
    <definedName name="_xlnm.Print_Titles" localSheetId="0">JUNIO!$1:$5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E9" i="2"/>
  <c r="H9" i="2" s="1"/>
  <c r="E31" i="2"/>
  <c r="H31" i="2" s="1"/>
  <c r="H20" i="2"/>
  <c r="H32" i="2"/>
  <c r="H41" i="2"/>
  <c r="G43" i="2"/>
  <c r="H36" i="2"/>
  <c r="G16" i="2" l="1"/>
  <c r="E16" i="2"/>
  <c r="E7" i="2"/>
  <c r="G44" i="2"/>
  <c r="E15" i="2"/>
  <c r="G15" i="2"/>
  <c r="H12" i="2"/>
  <c r="E42" i="2"/>
  <c r="H42" i="2" s="1"/>
  <c r="E45" i="2"/>
  <c r="H40" i="2"/>
  <c r="G39" i="2"/>
  <c r="H30" i="2"/>
  <c r="H33" i="2"/>
  <c r="H22" i="2"/>
  <c r="H43" i="2"/>
  <c r="H29" i="2"/>
  <c r="H24" i="2"/>
  <c r="G46" i="2" l="1"/>
  <c r="H37" i="2"/>
  <c r="H8" i="2"/>
  <c r="H35" i="2"/>
  <c r="H6" i="2"/>
  <c r="H27" i="2"/>
  <c r="H28" i="2"/>
  <c r="H13" i="2"/>
  <c r="H21" i="2"/>
  <c r="E46" i="2" l="1"/>
  <c r="H15" i="2"/>
  <c r="H14" i="2"/>
  <c r="H44" i="2" l="1"/>
  <c r="H7" i="2" l="1"/>
  <c r="H26" i="2" l="1"/>
  <c r="H17" i="2"/>
  <c r="H38" i="2"/>
  <c r="H16" i="2" l="1"/>
  <c r="H25" i="2" l="1"/>
  <c r="H39" i="2"/>
  <c r="H10" i="2" l="1"/>
  <c r="H45" i="2" l="1"/>
  <c r="H23" i="2"/>
  <c r="H19" i="2"/>
  <c r="H18" i="2"/>
  <c r="H11" i="2"/>
  <c r="H46" i="2" l="1"/>
</calcChain>
</file>

<file path=xl/sharedStrings.xml><?xml version="1.0" encoding="utf-8"?>
<sst xmlns="http://schemas.openxmlformats.org/spreadsheetml/2006/main" count="136" uniqueCount="134">
  <si>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</si>
  <si>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</si>
  <si>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</si>
  <si>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</si>
  <si>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</si>
  <si>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</si>
  <si>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</si>
  <si>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</si>
  <si>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</si>
  <si>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</si>
  <si>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</si>
  <si>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</si>
  <si>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</si>
  <si>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</si>
  <si>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</si>
  <si>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</si>
  <si>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</si>
  <si>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</si>
  <si>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</si>
  <si>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</si>
  <si>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</si>
  <si>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</si>
  <si>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</si>
  <si>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</si>
  <si>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</si>
  <si>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</si>
  <si>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</si>
  <si>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</si>
  <si>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</si>
  <si>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</si>
  <si>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</si>
  <si>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</si>
  <si>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</si>
  <si>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</si>
  <si>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</si>
  <si>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</si>
  <si>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</si>
  <si>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</si>
  <si>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</si>
  <si>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</si>
  <si>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</si>
  <si>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</si>
  <si>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</si>
  <si>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B1500000316</t>
  </si>
  <si>
    <t>26/12/23</t>
  </si>
  <si>
    <t>P/Compra agendas para colaboradores de la institucion.</t>
  </si>
  <si>
    <t>EDICIONES VALDES SRL</t>
  </si>
  <si>
    <t>P/Servicios de internet No. 829-110-6594,0829-118-1864,  CENTRAL TELEF. correspondiente al 2024.</t>
  </si>
  <si>
    <t>OPTIMUN CONTROL DE PLAGAS</t>
  </si>
  <si>
    <t xml:space="preserve">P/Servicios de fumigacion de plagas e insectos de oficina de la institucion. </t>
  </si>
  <si>
    <t>CENTRO CUESTA NACIONAL, SAS</t>
  </si>
  <si>
    <t>CONT-2023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</si>
  <si>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</si>
  <si>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</si>
  <si>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</si>
  <si>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</si>
  <si>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INDUSTRIAS BANILEJAS C POR A</t>
  </si>
  <si>
    <t>INAP</t>
  </si>
  <si>
    <t>E450000002740</t>
  </si>
  <si>
    <t>FACT. CI00061-24</t>
  </si>
  <si>
    <t>P/Compra alimentos y bebidas para uso de la institucion.</t>
  </si>
  <si>
    <t>P/Capacaitaciones a personal de la institucion.</t>
  </si>
  <si>
    <t>ISLA DOMINICANA DE PETROLEO CORPORATION</t>
  </si>
  <si>
    <t>Ventas de Formularios de Expotación Vuce-aduanas.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</si>
  <si>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</si>
  <si>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</si>
  <si>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</si>
  <si>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</si>
  <si>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</si>
  <si>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</si>
  <si>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B1500125135/53/141103/141121</t>
  </si>
  <si>
    <t>B1500187536/541/558/854</t>
  </si>
  <si>
    <t>CON2268/23</t>
  </si>
  <si>
    <t>FACTURA NO. FT-1902/1909/1919</t>
  </si>
  <si>
    <t>UNIVERSIDAD APEC</t>
  </si>
  <si>
    <t xml:space="preserve">INESDYC </t>
  </si>
  <si>
    <t>VARGAS SERVICIOS DE CATERING SL</t>
  </si>
  <si>
    <t>B1500001638/1639</t>
  </si>
  <si>
    <t>P/Servicios de catering p/actividades de la institucion.</t>
  </si>
  <si>
    <t>P/Impresión y encuadernaron documentos de la institución.</t>
  </si>
  <si>
    <t>FUNDACION IMPRENTA AMIGO DEL HOGAR INC.</t>
  </si>
  <si>
    <t>B1500000584</t>
  </si>
  <si>
    <t>P/Adquisición de equipos de climatización p/la institución.</t>
  </si>
  <si>
    <t>INVERSIONES TEJEDA VALERA FD, SRL</t>
  </si>
  <si>
    <t>B1500000794</t>
  </si>
  <si>
    <t>INSTITUTO CULTURAL DOMINICO S A</t>
  </si>
  <si>
    <t>B1500002841</t>
  </si>
  <si>
    <t>P/Mantenimiento vehículos de la institución.</t>
  </si>
  <si>
    <t>GAJAV SUPPLY SRL</t>
  </si>
  <si>
    <t>CONBS-3045/24-B1500000030/31</t>
  </si>
  <si>
    <t>P/Asesoría de tesis del programa Especialización en Diplomacia Comercial VI.</t>
  </si>
  <si>
    <t>B1500000091</t>
  </si>
  <si>
    <t>B1500004089</t>
  </si>
  <si>
    <t>P/Maestrias a colaboradores de la institucion.</t>
  </si>
  <si>
    <t>B1500166944</t>
  </si>
  <si>
    <t>O/C#78/23-B1500003193</t>
  </si>
  <si>
    <t>SEGURIDAD Y PROTECCION INDUTRIAL</t>
  </si>
  <si>
    <t>P/Mantenimiento extintores de la institucion.</t>
  </si>
  <si>
    <t>B1500000190</t>
  </si>
  <si>
    <t>26/05-30/06/24</t>
  </si>
  <si>
    <t>B1500012899/13109</t>
  </si>
  <si>
    <t>E450000000453</t>
  </si>
  <si>
    <t>B1500335322</t>
  </si>
  <si>
    <t>B1500053064</t>
  </si>
  <si>
    <t>O/C#15/2024</t>
  </si>
  <si>
    <t>O/C# 18/2024-B1500004471/4510/4514</t>
  </si>
  <si>
    <t>23/05-20/06/2024</t>
  </si>
  <si>
    <t>BAMYR STD SRL</t>
  </si>
  <si>
    <t>P/Compra articulos protocolares p/actividades en la institucion.</t>
  </si>
  <si>
    <t>B1500000098</t>
  </si>
  <si>
    <t>22/05-20/06/2024</t>
  </si>
  <si>
    <t>CON3393/24-E450000000748/778/923</t>
  </si>
  <si>
    <t>E450000004651/5041/5450</t>
  </si>
  <si>
    <t>E450000044136/44476/46739/47069</t>
  </si>
  <si>
    <t>OC#17/2024</t>
  </si>
  <si>
    <t>CONT8510/23</t>
  </si>
  <si>
    <t>E450000000721</t>
  </si>
  <si>
    <t>BS-3122/2024</t>
  </si>
  <si>
    <t>SIMPAPEL SRL</t>
  </si>
  <si>
    <t>P/Compra equipos de informatica.</t>
  </si>
  <si>
    <t>B1500000534</t>
  </si>
  <si>
    <t>CONT365/2024</t>
  </si>
  <si>
    <t>IMPRESOS TRES TINTAS SRL</t>
  </si>
  <si>
    <t>P/Impresos varios para uso de la instituicon.</t>
  </si>
  <si>
    <t>B1500001205</t>
  </si>
  <si>
    <t>FR MULTISERVICIOS SRL</t>
  </si>
  <si>
    <t>B1500000800</t>
  </si>
  <si>
    <t>O/C# 01/2024</t>
  </si>
  <si>
    <t>INSTITUTO DOMINCANO PARA LA CALIDAD</t>
  </si>
  <si>
    <t>P/Servicios de capacitacion basadas en normas ISO.</t>
  </si>
  <si>
    <t>B1500000491/500</t>
  </si>
  <si>
    <t>CORRESPONDIENTE AL 30 DE JUNIO 2024</t>
  </si>
  <si>
    <t>P/Inscripción programa Ingles colaboradores  institución.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</si>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</sst>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0" fontId="6" fillId="0" borderId="0" xfId="0" applyFont="1"/>
    <xf numFmtId="0" fontId="0" fillId="3" borderId="0" xfId="0" applyFill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3" fontId="9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43" fontId="8" fillId="0" borderId="1" xfId="1" applyFont="1" applyFill="1" applyBorder="1" applyAlignment="1">
      <alignment horizontal="center" wrapText="1"/>
    </xf>
    <xf numFmtId="43" fontId="9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58315</xdr:colOff>
      <xdr:row>1</xdr:row>
      <xdr:rowOff>58316</xdr:rowOff>
    </xdr:from>
    <xdr:to>
      <xdr:col>0</xdr:col>
      <xdr:colOff>1953596</xdr:colOff>
      <xdr:row>3</xdr:row>
      <xdr:rowOff>136071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5" y="223546"/>
          <a:ext cx="1895281" cy="602602"/>
        </a:xfrm>
        <a:prstGeom prst="rect">
          <a:avLst/>
        </a:prstGeom>
      </xdr:spPr>
    </xdr:pic>
    <xdr:clientData/>
  </xdr:twoCellAnchor>
  <xdr:twoCellAnchor>
    <xdr:from>
      <xdr:col>3</xdr:col>
      <xdr:colOff>951666</xdr:colOff>
      <xdr:row>49</xdr:row>
      <xdr:rowOff>117321</xdr:rowOff>
    </xdr:from>
    <xdr:to>
      <xdr:col>6</xdr:col>
      <xdr:colOff>609724</xdr:colOff>
      <xdr:row>55</xdr:row>
      <xdr:rowOff>136372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68D1C9-B0F0-4F94-B581-BDED23E67816}"/>
            </a:ext>
          </a:extLst>
        </xdr:cNvPr>
        <xdr:cNvSpPr txBox="1">
          <a:spLocks noChangeArrowheads="1"/>
        </xdr:cNvSpPr>
      </xdr:nvSpPr>
      <xdr:spPr bwMode="auto">
        <a:xfrm>
          <a:off x="9806028" y="14725561"/>
          <a:ext cx="4819053" cy="10104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7"/>
  <sheetViews>
    <sheetView tabSelected="1" zoomScale="98" zoomScaleNormal="98" workbookViewId="0">
      <pane ySplit="1" topLeftCell="A2" activePane="bottomLeft" state="frozen"/>
      <selection pane="bottomLeft" activeCell="A3" sqref="A3:H3"/>
    </sheetView>
  </sheetViews>
  <sheetFormatPr baseColWidth="10" defaultColWidth="11.5703125" defaultRowHeight="12.75" x14ac:dyDescent="0.2"/>
  <cols>
    <col min="1" max="1" width="52.140625" style="11" customWidth="1"/>
    <col min="2" max="2" width="24.5703125" style="11" customWidth="1"/>
    <col min="3" max="3" width="56" style="11" customWidth="1"/>
    <col min="4" max="4" width="40.7109375" style="11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C1" s="12"/>
      <c r="D1" s="13"/>
      <c r="H1" s="2"/>
    </row>
    <row r="2" spans="1:9" ht="21" x14ac:dyDescent="0.35">
      <c r="A2" s="41" t="s">
        <v>133</v>
      </c>
      <c r="B2" s="41"/>
      <c r="C2" s="41"/>
      <c r="D2" s="41"/>
      <c r="E2" s="41"/>
      <c r="F2" s="41"/>
      <c r="G2" s="41"/>
      <c r="H2" s="41"/>
    </row>
    <row r="3" spans="1:9" ht="21" x14ac:dyDescent="0.35">
      <c r="A3" s="41" t="s">
        <v>131</v>
      </c>
      <c r="B3" s="41"/>
      <c r="C3" s="41"/>
      <c r="D3" s="41"/>
      <c r="E3" s="41"/>
      <c r="F3" s="41"/>
      <c r="G3" s="41"/>
      <c r="H3" s="41"/>
      <c r="I3" s="23"/>
    </row>
    <row r="4" spans="1:9" ht="21" x14ac:dyDescent="0.35">
      <c r="A4" s="41" t="s">
        <v>0</v>
      </c>
      <c r="B4" s="41"/>
      <c r="C4" s="41"/>
      <c r="D4" s="41"/>
      <c r="E4" s="41"/>
      <c r="F4" s="41"/>
      <c r="G4" s="41"/>
      <c r="H4" s="41"/>
    </row>
    <row r="5" spans="1:9" s="5" customFormat="1" ht="78.75" x14ac:dyDescent="0.25">
      <c r="A5" s="17" t="s">
        <v>1</v>
      </c>
      <c r="B5" s="18" t="s">
        <v>2</v>
      </c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2" t="s">
        <v>8</v>
      </c>
    </row>
    <row r="6" spans="1:9" s="5" customFormat="1" ht="20.100000000000001" customHeight="1" x14ac:dyDescent="0.25">
      <c r="A6" s="24" t="s">
        <v>54</v>
      </c>
      <c r="B6" s="25">
        <v>45407</v>
      </c>
      <c r="C6" s="24" t="s">
        <v>55</v>
      </c>
      <c r="D6" s="24" t="s">
        <v>104</v>
      </c>
      <c r="E6" s="26">
        <v>167200</v>
      </c>
      <c r="F6" s="27">
        <v>45444</v>
      </c>
      <c r="G6" s="26">
        <v>33283.25</v>
      </c>
      <c r="H6" s="28">
        <f t="shared" ref="H6" si="0">+E6-G6</f>
        <v>133916.75</v>
      </c>
    </row>
    <row r="7" spans="1:9" customFormat="1" ht="20.100000000000001" customHeight="1" x14ac:dyDescent="0.25">
      <c r="A7" s="24" t="s">
        <v>9</v>
      </c>
      <c r="B7" s="25">
        <v>45448</v>
      </c>
      <c r="C7" s="29" t="s">
        <v>10</v>
      </c>
      <c r="D7" s="29" t="s">
        <v>112</v>
      </c>
      <c r="E7" s="30">
        <f>114595.98+25443.8+114766.49</f>
        <v>254806.27000000002</v>
      </c>
      <c r="F7" s="31">
        <v>45463</v>
      </c>
      <c r="G7" s="32">
        <v>114595.98</v>
      </c>
      <c r="H7" s="28">
        <f t="shared" ref="H7:H44" si="1">+E7-G7</f>
        <v>140210.29000000004</v>
      </c>
      <c r="I7" s="6"/>
    </row>
    <row r="8" spans="1:9" customFormat="1" ht="20.100000000000001" customHeight="1" x14ac:dyDescent="0.25">
      <c r="A8" s="24" t="s">
        <v>65</v>
      </c>
      <c r="B8" s="25">
        <v>45433</v>
      </c>
      <c r="C8" s="33" t="s">
        <v>66</v>
      </c>
      <c r="D8" s="34" t="s">
        <v>105</v>
      </c>
      <c r="E8" s="28">
        <v>97755.92</v>
      </c>
      <c r="F8" s="31">
        <v>45456</v>
      </c>
      <c r="G8" s="35">
        <v>25800.58</v>
      </c>
      <c r="H8" s="28">
        <f t="shared" si="1"/>
        <v>71955.34</v>
      </c>
      <c r="I8" s="6"/>
    </row>
    <row r="9" spans="1:9" customFormat="1" ht="20.100000000000001" customHeight="1" x14ac:dyDescent="0.25">
      <c r="A9" s="24" t="s">
        <v>11</v>
      </c>
      <c r="B9" s="25">
        <v>45444</v>
      </c>
      <c r="C9" s="33" t="s">
        <v>64</v>
      </c>
      <c r="D9" s="34" t="s">
        <v>63</v>
      </c>
      <c r="E9" s="28">
        <f>767650+1576250</f>
        <v>2343900</v>
      </c>
      <c r="F9" s="31">
        <v>45473</v>
      </c>
      <c r="G9" s="35">
        <v>0</v>
      </c>
      <c r="H9" s="28">
        <f>+E9-G9</f>
        <v>2343900</v>
      </c>
      <c r="I9" s="6"/>
    </row>
    <row r="10" spans="1:9" customFormat="1" ht="20.100000000000001" customHeight="1" x14ac:dyDescent="0.25">
      <c r="A10" s="24" t="s">
        <v>29</v>
      </c>
      <c r="B10" s="25">
        <v>45446</v>
      </c>
      <c r="C10" s="29" t="s">
        <v>30</v>
      </c>
      <c r="D10" s="33" t="s">
        <v>103</v>
      </c>
      <c r="E10" s="28">
        <v>595</v>
      </c>
      <c r="F10" s="31">
        <v>45471</v>
      </c>
      <c r="G10" s="35">
        <v>595</v>
      </c>
      <c r="H10" s="28">
        <f t="shared" si="1"/>
        <v>0</v>
      </c>
      <c r="I10" s="6"/>
    </row>
    <row r="11" spans="1:9" customFormat="1" ht="20.100000000000001" customHeight="1" x14ac:dyDescent="0.25">
      <c r="A11" s="24" t="s">
        <v>12</v>
      </c>
      <c r="B11" s="25">
        <v>45444</v>
      </c>
      <c r="C11" s="29" t="s">
        <v>68</v>
      </c>
      <c r="D11" s="24" t="s">
        <v>69</v>
      </c>
      <c r="E11" s="30">
        <v>600000</v>
      </c>
      <c r="F11" s="31">
        <v>45462</v>
      </c>
      <c r="G11" s="32">
        <v>600000</v>
      </c>
      <c r="H11" s="28">
        <f t="shared" si="1"/>
        <v>0</v>
      </c>
      <c r="I11" s="6"/>
    </row>
    <row r="12" spans="1:9" customFormat="1" ht="20.100000000000001" customHeight="1" x14ac:dyDescent="0.25">
      <c r="A12" s="24" t="s">
        <v>107</v>
      </c>
      <c r="B12" s="25">
        <v>45433</v>
      </c>
      <c r="C12" s="29" t="s">
        <v>108</v>
      </c>
      <c r="D12" s="24" t="s">
        <v>109</v>
      </c>
      <c r="E12" s="30">
        <v>89825.41</v>
      </c>
      <c r="F12" s="31">
        <v>45469</v>
      </c>
      <c r="G12" s="32">
        <v>89825.41</v>
      </c>
      <c r="H12" s="28">
        <f t="shared" si="1"/>
        <v>0</v>
      </c>
      <c r="I12" s="6"/>
    </row>
    <row r="13" spans="1:9" customFormat="1" ht="20.100000000000001" customHeight="1" x14ac:dyDescent="0.25">
      <c r="A13" s="24" t="s">
        <v>52</v>
      </c>
      <c r="B13" s="25">
        <v>45444</v>
      </c>
      <c r="C13" s="24" t="s">
        <v>53</v>
      </c>
      <c r="D13" s="24" t="s">
        <v>117</v>
      </c>
      <c r="E13" s="30">
        <v>1334369.8</v>
      </c>
      <c r="F13" s="31">
        <v>45473</v>
      </c>
      <c r="G13" s="32">
        <v>0</v>
      </c>
      <c r="H13" s="28">
        <f t="shared" si="1"/>
        <v>1334369.8</v>
      </c>
      <c r="I13" s="6"/>
    </row>
    <row r="14" spans="1:9" customFormat="1" ht="20.100000000000001" customHeight="1" x14ac:dyDescent="0.25">
      <c r="A14" s="24" t="s">
        <v>13</v>
      </c>
      <c r="B14" s="25">
        <v>45444</v>
      </c>
      <c r="C14" s="33" t="s">
        <v>27</v>
      </c>
      <c r="D14" s="24" t="s">
        <v>70</v>
      </c>
      <c r="E14" s="30">
        <v>660</v>
      </c>
      <c r="F14" s="31">
        <v>45464</v>
      </c>
      <c r="G14" s="32">
        <v>660</v>
      </c>
      <c r="H14" s="28">
        <f t="shared" si="1"/>
        <v>0</v>
      </c>
      <c r="I14" s="6"/>
    </row>
    <row r="15" spans="1:9" customFormat="1" ht="20.100000000000001" customHeight="1" x14ac:dyDescent="0.25">
      <c r="A15" s="24" t="s">
        <v>50</v>
      </c>
      <c r="B15" s="25" t="s">
        <v>110</v>
      </c>
      <c r="C15" s="24" t="s">
        <v>60</v>
      </c>
      <c r="D15" s="24" t="s">
        <v>71</v>
      </c>
      <c r="E15" s="30">
        <f>53629.94+16949.42+9480.27+41139.04+19651.56+3485.76</f>
        <v>144335.99000000002</v>
      </c>
      <c r="F15" s="31">
        <v>45463</v>
      </c>
      <c r="G15" s="32">
        <f>53629.94+67568.73</f>
        <v>121198.67</v>
      </c>
      <c r="H15" s="28">
        <f t="shared" si="1"/>
        <v>23137.320000000022</v>
      </c>
      <c r="I15" s="6"/>
    </row>
    <row r="16" spans="1:9" customFormat="1" ht="20.100000000000001" customHeight="1" x14ac:dyDescent="0.25">
      <c r="A16" s="33" t="s">
        <v>15</v>
      </c>
      <c r="B16" s="36">
        <v>45440</v>
      </c>
      <c r="C16" s="37" t="s">
        <v>47</v>
      </c>
      <c r="D16" s="33" t="s">
        <v>113</v>
      </c>
      <c r="E16" s="38">
        <f>3869+251867+251938.39+3772.06</f>
        <v>511446.45</v>
      </c>
      <c r="F16" s="31">
        <v>45462</v>
      </c>
      <c r="G16" s="39">
        <f>3869+251867</f>
        <v>255736</v>
      </c>
      <c r="H16" s="38">
        <f t="shared" si="1"/>
        <v>255710.45</v>
      </c>
      <c r="I16" s="6"/>
    </row>
    <row r="17" spans="1:9" customFormat="1" ht="20.100000000000001" customHeight="1" x14ac:dyDescent="0.25">
      <c r="A17" s="24" t="s">
        <v>46</v>
      </c>
      <c r="B17" s="25" t="s">
        <v>44</v>
      </c>
      <c r="C17" s="33" t="s">
        <v>45</v>
      </c>
      <c r="D17" s="24" t="s">
        <v>43</v>
      </c>
      <c r="E17" s="30">
        <v>32657.45</v>
      </c>
      <c r="F17" s="31">
        <v>45473</v>
      </c>
      <c r="G17" s="32">
        <v>0</v>
      </c>
      <c r="H17" s="38">
        <f t="shared" si="1"/>
        <v>32657.45</v>
      </c>
      <c r="I17" s="6"/>
    </row>
    <row r="18" spans="1:9" customFormat="1" ht="20.100000000000001" customHeight="1" x14ac:dyDescent="0.25">
      <c r="A18" s="24" t="s">
        <v>16</v>
      </c>
      <c r="B18" s="25">
        <v>45376</v>
      </c>
      <c r="C18" s="29" t="s">
        <v>17</v>
      </c>
      <c r="D18" s="33" t="s">
        <v>72</v>
      </c>
      <c r="E18" s="28">
        <v>197230</v>
      </c>
      <c r="F18" s="31">
        <v>45473</v>
      </c>
      <c r="G18" s="35">
        <v>0</v>
      </c>
      <c r="H18" s="38">
        <f t="shared" si="1"/>
        <v>197230</v>
      </c>
      <c r="I18" s="6"/>
    </row>
    <row r="19" spans="1:9" customFormat="1" ht="20.100000000000001" customHeight="1" x14ac:dyDescent="0.25">
      <c r="A19" s="24" t="s">
        <v>18</v>
      </c>
      <c r="B19" s="25">
        <v>45435</v>
      </c>
      <c r="C19" s="33" t="s">
        <v>28</v>
      </c>
      <c r="D19" s="24" t="s">
        <v>102</v>
      </c>
      <c r="E19" s="30">
        <v>326483.13</v>
      </c>
      <c r="F19" s="31">
        <v>45456</v>
      </c>
      <c r="G19" s="32">
        <v>326483.13</v>
      </c>
      <c r="H19" s="28">
        <f t="shared" si="1"/>
        <v>0</v>
      </c>
      <c r="I19" s="6"/>
    </row>
    <row r="20" spans="1:9" customFormat="1" ht="20.100000000000001" customHeight="1" x14ac:dyDescent="0.25">
      <c r="A20" s="24" t="s">
        <v>125</v>
      </c>
      <c r="B20" s="25">
        <v>45470</v>
      </c>
      <c r="C20" s="33" t="s">
        <v>123</v>
      </c>
      <c r="D20" s="24" t="s">
        <v>126</v>
      </c>
      <c r="E20" s="30">
        <v>22414.68</v>
      </c>
      <c r="F20" s="31">
        <v>45473</v>
      </c>
      <c r="G20" s="32">
        <v>0</v>
      </c>
      <c r="H20" s="28">
        <f t="shared" si="1"/>
        <v>22414.68</v>
      </c>
      <c r="I20" s="6"/>
    </row>
    <row r="21" spans="1:9" customFormat="1" ht="20.100000000000001" customHeight="1" x14ac:dyDescent="0.25">
      <c r="A21" s="24" t="s">
        <v>33</v>
      </c>
      <c r="B21" s="25">
        <v>45444</v>
      </c>
      <c r="C21" s="29" t="s">
        <v>36</v>
      </c>
      <c r="D21" s="25" t="s">
        <v>114</v>
      </c>
      <c r="E21" s="28">
        <v>84332.46</v>
      </c>
      <c r="F21" s="31">
        <v>45473</v>
      </c>
      <c r="G21" s="35">
        <v>0</v>
      </c>
      <c r="H21" s="28">
        <f t="shared" si="1"/>
        <v>84332.46</v>
      </c>
      <c r="I21" s="6"/>
    </row>
    <row r="22" spans="1:9" customFormat="1" ht="20.100000000000001" customHeight="1" x14ac:dyDescent="0.25">
      <c r="A22" s="24" t="s">
        <v>80</v>
      </c>
      <c r="B22" s="25">
        <v>45443</v>
      </c>
      <c r="C22" s="33" t="s">
        <v>79</v>
      </c>
      <c r="D22" s="24" t="s">
        <v>81</v>
      </c>
      <c r="E22" s="30">
        <v>377544.3</v>
      </c>
      <c r="F22" s="31">
        <v>45462</v>
      </c>
      <c r="G22" s="32">
        <v>377544.3</v>
      </c>
      <c r="H22" s="28">
        <f t="shared" si="1"/>
        <v>0</v>
      </c>
      <c r="I22" s="6"/>
    </row>
    <row r="23" spans="1:9" customFormat="1" ht="20.100000000000001" customHeight="1" x14ac:dyDescent="0.25">
      <c r="A23" s="24" t="s">
        <v>19</v>
      </c>
      <c r="B23" s="25">
        <v>45444</v>
      </c>
      <c r="C23" s="29" t="s">
        <v>38</v>
      </c>
      <c r="D23" s="24" t="s">
        <v>51</v>
      </c>
      <c r="E23" s="28">
        <v>96551.33</v>
      </c>
      <c r="F23" s="31">
        <v>45473</v>
      </c>
      <c r="G23" s="35">
        <v>0</v>
      </c>
      <c r="H23" s="28">
        <f t="shared" si="1"/>
        <v>96551.33</v>
      </c>
      <c r="I23" s="6"/>
    </row>
    <row r="24" spans="1:9" customFormat="1" ht="20.100000000000001" customHeight="1" x14ac:dyDescent="0.25">
      <c r="A24" s="24" t="s">
        <v>88</v>
      </c>
      <c r="B24" s="25">
        <v>45422</v>
      </c>
      <c r="C24" s="29" t="s">
        <v>87</v>
      </c>
      <c r="D24" s="24" t="s">
        <v>89</v>
      </c>
      <c r="E24" s="28">
        <v>476450.65</v>
      </c>
      <c r="F24" s="31">
        <v>45463</v>
      </c>
      <c r="G24" s="35">
        <v>60924.2</v>
      </c>
      <c r="H24" s="28">
        <f t="shared" si="1"/>
        <v>415526.45</v>
      </c>
      <c r="I24" s="6"/>
    </row>
    <row r="25" spans="1:9" customFormat="1" ht="20.100000000000001" customHeight="1" x14ac:dyDescent="0.25">
      <c r="A25" s="24" t="s">
        <v>37</v>
      </c>
      <c r="B25" s="25">
        <v>45444</v>
      </c>
      <c r="C25" s="33" t="s">
        <v>42</v>
      </c>
      <c r="D25" s="24" t="s">
        <v>115</v>
      </c>
      <c r="E25" s="30">
        <v>91186.44</v>
      </c>
      <c r="F25" s="31">
        <v>45473</v>
      </c>
      <c r="G25" s="32">
        <v>0</v>
      </c>
      <c r="H25" s="28">
        <f t="shared" si="1"/>
        <v>91186.44</v>
      </c>
      <c r="I25" s="6"/>
    </row>
    <row r="26" spans="1:9" customFormat="1" ht="20.100000000000001" customHeight="1" x14ac:dyDescent="0.25">
      <c r="A26" s="24" t="s">
        <v>20</v>
      </c>
      <c r="B26" s="25">
        <v>45444</v>
      </c>
      <c r="C26" s="24" t="s">
        <v>21</v>
      </c>
      <c r="D26" s="24" t="s">
        <v>116</v>
      </c>
      <c r="E26" s="30">
        <v>400094.26</v>
      </c>
      <c r="F26" s="31">
        <v>45473</v>
      </c>
      <c r="G26" s="32">
        <v>0</v>
      </c>
      <c r="H26" s="28">
        <f t="shared" si="1"/>
        <v>400094.26</v>
      </c>
      <c r="I26" s="6"/>
    </row>
    <row r="27" spans="1:9" customFormat="1" ht="20.100000000000001" customHeight="1" x14ac:dyDescent="0.25">
      <c r="A27" s="24" t="s">
        <v>57</v>
      </c>
      <c r="B27" s="25">
        <v>45444</v>
      </c>
      <c r="C27" s="33" t="s">
        <v>61</v>
      </c>
      <c r="D27" s="24" t="s">
        <v>59</v>
      </c>
      <c r="E27" s="30">
        <v>100296</v>
      </c>
      <c r="F27" s="31">
        <v>45473</v>
      </c>
      <c r="G27" s="32">
        <v>0</v>
      </c>
      <c r="H27" s="28">
        <f t="shared" si="1"/>
        <v>100296</v>
      </c>
      <c r="I27" s="6"/>
    </row>
    <row r="28" spans="1:9" customFormat="1" ht="20.100000000000001" customHeight="1" x14ac:dyDescent="0.25">
      <c r="A28" s="24" t="s">
        <v>56</v>
      </c>
      <c r="B28" s="25">
        <v>45372</v>
      </c>
      <c r="C28" s="33" t="s">
        <v>60</v>
      </c>
      <c r="D28" s="24" t="s">
        <v>58</v>
      </c>
      <c r="E28" s="30">
        <v>25000.32</v>
      </c>
      <c r="F28" s="31">
        <v>45448</v>
      </c>
      <c r="G28" s="32">
        <v>25000.32</v>
      </c>
      <c r="H28" s="28">
        <f t="shared" si="1"/>
        <v>0</v>
      </c>
      <c r="I28" s="6"/>
    </row>
    <row r="29" spans="1:9" customFormat="1" ht="20.100000000000001" customHeight="1" x14ac:dyDescent="0.25">
      <c r="A29" s="24" t="s">
        <v>75</v>
      </c>
      <c r="B29" s="25">
        <v>45440</v>
      </c>
      <c r="C29" s="33" t="s">
        <v>90</v>
      </c>
      <c r="D29" s="24" t="s">
        <v>91</v>
      </c>
      <c r="E29" s="30">
        <v>15000</v>
      </c>
      <c r="F29" s="31">
        <v>45458</v>
      </c>
      <c r="G29" s="32">
        <v>15000</v>
      </c>
      <c r="H29" s="28">
        <f t="shared" si="1"/>
        <v>0</v>
      </c>
      <c r="I29" s="6"/>
    </row>
    <row r="30" spans="1:9" customFormat="1" ht="20.100000000000001" customHeight="1" x14ac:dyDescent="0.25">
      <c r="A30" s="24" t="s">
        <v>85</v>
      </c>
      <c r="B30" s="25">
        <v>45441</v>
      </c>
      <c r="C30" s="33" t="s">
        <v>132</v>
      </c>
      <c r="D30" s="24" t="s">
        <v>86</v>
      </c>
      <c r="E30" s="30">
        <v>13500</v>
      </c>
      <c r="F30" s="31">
        <v>45463</v>
      </c>
      <c r="G30" s="32">
        <v>13500</v>
      </c>
      <c r="H30" s="28">
        <f t="shared" si="1"/>
        <v>0</v>
      </c>
      <c r="I30" s="6"/>
    </row>
    <row r="31" spans="1:9" customFormat="1" ht="20.100000000000001" customHeight="1" x14ac:dyDescent="0.25">
      <c r="A31" s="24" t="s">
        <v>128</v>
      </c>
      <c r="B31" s="25">
        <v>45455</v>
      </c>
      <c r="C31" s="33" t="s">
        <v>129</v>
      </c>
      <c r="D31" s="24" t="s">
        <v>130</v>
      </c>
      <c r="E31" s="30">
        <f>600000+128000</f>
        <v>728000</v>
      </c>
      <c r="F31" s="31">
        <v>45473</v>
      </c>
      <c r="G31" s="32">
        <v>0</v>
      </c>
      <c r="H31" s="28">
        <f t="shared" si="1"/>
        <v>728000</v>
      </c>
      <c r="I31" s="6"/>
    </row>
    <row r="32" spans="1:9" customFormat="1" ht="20.100000000000001" customHeight="1" x14ac:dyDescent="0.25">
      <c r="A32" s="24" t="s">
        <v>122</v>
      </c>
      <c r="B32" s="25">
        <v>45464</v>
      </c>
      <c r="C32" s="33" t="s">
        <v>123</v>
      </c>
      <c r="D32" s="24" t="s">
        <v>124</v>
      </c>
      <c r="E32" s="30">
        <v>10452.5</v>
      </c>
      <c r="F32" s="31">
        <v>45473</v>
      </c>
      <c r="G32" s="32">
        <v>0</v>
      </c>
      <c r="H32" s="28">
        <f t="shared" si="1"/>
        <v>10452.5</v>
      </c>
      <c r="I32" s="6"/>
    </row>
    <row r="33" spans="1:9" customFormat="1" ht="20.100000000000001" customHeight="1" x14ac:dyDescent="0.25">
      <c r="A33" s="24" t="s">
        <v>83</v>
      </c>
      <c r="B33" s="25">
        <v>45440</v>
      </c>
      <c r="C33" s="33" t="s">
        <v>82</v>
      </c>
      <c r="D33" s="24" t="s">
        <v>84</v>
      </c>
      <c r="E33" s="30">
        <v>50262.400000000001</v>
      </c>
      <c r="F33" s="31">
        <v>45462</v>
      </c>
      <c r="G33" s="32">
        <v>50262.400000000001</v>
      </c>
      <c r="H33" s="28">
        <f t="shared" si="1"/>
        <v>0</v>
      </c>
      <c r="I33" s="6"/>
    </row>
    <row r="34" spans="1:9" customFormat="1" ht="20.100000000000001" customHeight="1" x14ac:dyDescent="0.25">
      <c r="A34" s="24" t="s">
        <v>62</v>
      </c>
      <c r="B34" s="25">
        <v>45443</v>
      </c>
      <c r="C34" s="33" t="s">
        <v>67</v>
      </c>
      <c r="D34" s="24" t="s">
        <v>94</v>
      </c>
      <c r="E34" s="30">
        <v>1328153.2</v>
      </c>
      <c r="F34" s="31">
        <v>45465</v>
      </c>
      <c r="G34" s="32">
        <v>190000</v>
      </c>
      <c r="H34" s="28">
        <f>+E34-G34-0.2</f>
        <v>1138153</v>
      </c>
      <c r="I34" s="6"/>
    </row>
    <row r="35" spans="1:9" customFormat="1" ht="20.100000000000001" customHeight="1" x14ac:dyDescent="0.25">
      <c r="A35" s="24" t="s">
        <v>22</v>
      </c>
      <c r="B35" s="25">
        <v>45444</v>
      </c>
      <c r="C35" s="24" t="s">
        <v>39</v>
      </c>
      <c r="D35" s="24" t="s">
        <v>121</v>
      </c>
      <c r="E35" s="28">
        <v>580534.67000000004</v>
      </c>
      <c r="F35" s="31">
        <v>45473</v>
      </c>
      <c r="G35" s="35">
        <v>0</v>
      </c>
      <c r="H35" s="28">
        <f t="shared" si="1"/>
        <v>580534.67000000004</v>
      </c>
      <c r="I35" s="6"/>
    </row>
    <row r="36" spans="1:9" customFormat="1" ht="20.100000000000001" customHeight="1" x14ac:dyDescent="0.25">
      <c r="A36" s="24" t="s">
        <v>40</v>
      </c>
      <c r="B36" s="25">
        <v>45432</v>
      </c>
      <c r="C36" s="24" t="s">
        <v>41</v>
      </c>
      <c r="D36" s="33" t="s">
        <v>73</v>
      </c>
      <c r="E36" s="28">
        <v>334831.09999999998</v>
      </c>
      <c r="F36" s="31">
        <v>45473</v>
      </c>
      <c r="G36" s="32">
        <v>334831.09999999998</v>
      </c>
      <c r="H36" s="28">
        <f t="shared" si="1"/>
        <v>0</v>
      </c>
      <c r="I36" s="6"/>
    </row>
    <row r="37" spans="1:9" customFormat="1" ht="20.100000000000001" customHeight="1" x14ac:dyDescent="0.25">
      <c r="A37" s="24" t="s">
        <v>48</v>
      </c>
      <c r="B37" s="25">
        <v>45444</v>
      </c>
      <c r="C37" s="24" t="s">
        <v>49</v>
      </c>
      <c r="D37" s="24" t="s">
        <v>127</v>
      </c>
      <c r="E37" s="28">
        <v>104426.8</v>
      </c>
      <c r="F37" s="31">
        <v>45473</v>
      </c>
      <c r="G37" s="35">
        <v>0</v>
      </c>
      <c r="H37" s="28">
        <f t="shared" si="1"/>
        <v>104426.8</v>
      </c>
      <c r="I37" s="6"/>
    </row>
    <row r="38" spans="1:9" customFormat="1" ht="20.100000000000001" customHeight="1" x14ac:dyDescent="0.25">
      <c r="A38" s="24" t="s">
        <v>31</v>
      </c>
      <c r="B38" s="25">
        <v>45429</v>
      </c>
      <c r="C38" s="40" t="s">
        <v>32</v>
      </c>
      <c r="D38" s="24" t="s">
        <v>101</v>
      </c>
      <c r="E38" s="30">
        <v>12871</v>
      </c>
      <c r="F38" s="31">
        <v>45450</v>
      </c>
      <c r="G38" s="32">
        <v>12871</v>
      </c>
      <c r="H38" s="30">
        <f t="shared" si="1"/>
        <v>0</v>
      </c>
      <c r="I38" s="10"/>
    </row>
    <row r="39" spans="1:9" customFormat="1" ht="20.100000000000001" customHeight="1" x14ac:dyDescent="0.25">
      <c r="A39" s="24" t="s">
        <v>34</v>
      </c>
      <c r="B39" s="25">
        <v>45426</v>
      </c>
      <c r="C39" s="40" t="s">
        <v>35</v>
      </c>
      <c r="D39" s="24" t="s">
        <v>95</v>
      </c>
      <c r="E39" s="30">
        <v>21520</v>
      </c>
      <c r="F39" s="31">
        <v>45456</v>
      </c>
      <c r="G39" s="30">
        <f>5380+5380</f>
        <v>10760</v>
      </c>
      <c r="H39" s="28">
        <f t="shared" si="1"/>
        <v>10760</v>
      </c>
      <c r="I39" s="10"/>
    </row>
    <row r="40" spans="1:9" customFormat="1" ht="20.100000000000001" customHeight="1" x14ac:dyDescent="0.25">
      <c r="A40" s="24" t="s">
        <v>96</v>
      </c>
      <c r="B40" s="25">
        <v>45446</v>
      </c>
      <c r="C40" s="40" t="s">
        <v>97</v>
      </c>
      <c r="D40" s="24" t="s">
        <v>98</v>
      </c>
      <c r="E40" s="30">
        <v>36261.199999999997</v>
      </c>
      <c r="F40" s="31">
        <v>45469</v>
      </c>
      <c r="G40" s="30">
        <v>36261.199999999997</v>
      </c>
      <c r="H40" s="28">
        <f t="shared" si="1"/>
        <v>0</v>
      </c>
      <c r="I40" s="10"/>
    </row>
    <row r="41" spans="1:9" customFormat="1" ht="20.100000000000001" customHeight="1" x14ac:dyDescent="0.25">
      <c r="A41" s="24" t="s">
        <v>118</v>
      </c>
      <c r="B41" s="25">
        <v>45453</v>
      </c>
      <c r="C41" s="40" t="s">
        <v>119</v>
      </c>
      <c r="D41" s="24" t="s">
        <v>120</v>
      </c>
      <c r="E41" s="30">
        <v>41960.74</v>
      </c>
      <c r="F41" s="31">
        <v>45473</v>
      </c>
      <c r="G41" s="30">
        <v>0</v>
      </c>
      <c r="H41" s="28">
        <f t="shared" si="1"/>
        <v>41960.74</v>
      </c>
      <c r="I41" s="10"/>
    </row>
    <row r="42" spans="1:9" customFormat="1" ht="20.100000000000001" customHeight="1" x14ac:dyDescent="0.25">
      <c r="A42" s="24" t="s">
        <v>74</v>
      </c>
      <c r="B42" s="25" t="s">
        <v>106</v>
      </c>
      <c r="C42" s="24" t="s">
        <v>93</v>
      </c>
      <c r="D42" s="24" t="s">
        <v>92</v>
      </c>
      <c r="E42" s="28">
        <f>53860.75+23853.58</f>
        <v>77714.33</v>
      </c>
      <c r="F42" s="31">
        <v>45455</v>
      </c>
      <c r="G42" s="35">
        <v>53860.75</v>
      </c>
      <c r="H42" s="28">
        <f t="shared" si="1"/>
        <v>23853.58</v>
      </c>
      <c r="I42" s="10"/>
    </row>
    <row r="43" spans="1:9" customFormat="1" ht="20.100000000000001" customHeight="1" x14ac:dyDescent="0.25">
      <c r="A43" s="24" t="s">
        <v>76</v>
      </c>
      <c r="B43" s="25">
        <v>45444</v>
      </c>
      <c r="C43" s="24" t="s">
        <v>78</v>
      </c>
      <c r="D43" s="24" t="s">
        <v>77</v>
      </c>
      <c r="E43" s="28">
        <v>478813.56</v>
      </c>
      <c r="F43" s="31">
        <v>45473</v>
      </c>
      <c r="G43" s="35">
        <f>16046+83337.5</f>
        <v>99383.5</v>
      </c>
      <c r="H43" s="28">
        <f t="shared" si="1"/>
        <v>379430.06</v>
      </c>
      <c r="I43" s="10"/>
    </row>
    <row r="44" spans="1:9" customFormat="1" ht="20.100000000000001" customHeight="1" x14ac:dyDescent="0.25">
      <c r="A44" s="24" t="s">
        <v>23</v>
      </c>
      <c r="B44" s="25">
        <v>45436</v>
      </c>
      <c r="C44" s="33" t="s">
        <v>14</v>
      </c>
      <c r="D44" s="24" t="s">
        <v>111</v>
      </c>
      <c r="E44" s="28">
        <v>944397.52</v>
      </c>
      <c r="F44" s="31">
        <v>45462</v>
      </c>
      <c r="G44" s="35">
        <f>28270.73+7347.49+84987.24</f>
        <v>120605.46</v>
      </c>
      <c r="H44" s="28">
        <f t="shared" si="1"/>
        <v>823792.06</v>
      </c>
      <c r="I44" s="10"/>
    </row>
    <row r="45" spans="1:9" customFormat="1" ht="20.100000000000001" customHeight="1" x14ac:dyDescent="0.25">
      <c r="A45" s="24" t="s">
        <v>24</v>
      </c>
      <c r="B45" s="24" t="s">
        <v>99</v>
      </c>
      <c r="C45" s="33" t="s">
        <v>25</v>
      </c>
      <c r="D45" s="24" t="s">
        <v>100</v>
      </c>
      <c r="E45" s="30">
        <f>86888.16+86888.13</f>
        <v>173776.29</v>
      </c>
      <c r="F45" s="31">
        <v>45455</v>
      </c>
      <c r="G45" s="32">
        <v>86888.13</v>
      </c>
      <c r="H45" s="30">
        <f>+E45-G45</f>
        <v>86888.16</v>
      </c>
      <c r="I45" s="6"/>
    </row>
    <row r="46" spans="1:9" ht="22.9" customHeight="1" x14ac:dyDescent="0.25">
      <c r="A46" s="14" t="s">
        <v>26</v>
      </c>
      <c r="B46" s="14"/>
      <c r="C46" s="14"/>
      <c r="D46" s="14"/>
      <c r="E46" s="7">
        <f>SUM(E6:E45)</f>
        <v>12727611.17</v>
      </c>
      <c r="F46" s="7"/>
      <c r="G46" s="7">
        <f>SUM(G6:G45)</f>
        <v>3055870.3800000004</v>
      </c>
      <c r="H46" s="7">
        <f>SUM(H6:H45)</f>
        <v>9671740.5899999999</v>
      </c>
      <c r="I46" s="9"/>
    </row>
    <row r="47" spans="1:9" x14ac:dyDescent="0.2">
      <c r="G47" s="4"/>
    </row>
    <row r="48" spans="1:9" ht="64.5" hidden="1" customHeight="1" x14ac:dyDescent="0.2">
      <c r="D48" s="15"/>
      <c r="G48" s="8"/>
      <c r="I48" s="9"/>
    </row>
    <row r="49" spans="3:7" hidden="1" x14ac:dyDescent="0.2">
      <c r="G49" s="8"/>
    </row>
    <row r="50" spans="3:7" hidden="1" x14ac:dyDescent="0.2"/>
    <row r="51" spans="3:7" hidden="1" x14ac:dyDescent="0.2">
      <c r="C51" s="16"/>
    </row>
    <row r="52" spans="3:7" hidden="1" x14ac:dyDescent="0.2">
      <c r="C52" s="15"/>
    </row>
    <row r="53" spans="3:7" hidden="1" x14ac:dyDescent="0.2"/>
    <row r="54" spans="3:7" hidden="1" x14ac:dyDescent="0.2"/>
    <row r="55" spans="3:7" hidden="1" x14ac:dyDescent="0.2"/>
    <row r="56" spans="3:7" hidden="1" x14ac:dyDescent="0.2"/>
    <row r="57" spans="3:7" hidden="1" x14ac:dyDescent="0.2"/>
    <row r="58" spans="3:7" hidden="1" x14ac:dyDescent="0.2"/>
    <row r="59" spans="3:7" hidden="1" x14ac:dyDescent="0.2"/>
    <row r="60" spans="3:7" hidden="1" x14ac:dyDescent="0.2"/>
    <row r="61" spans="3:7" hidden="1" x14ac:dyDescent="0.2"/>
    <row r="62" spans="3:7" hidden="1" x14ac:dyDescent="0.2"/>
    <row r="63" spans="3:7" hidden="1" x14ac:dyDescent="0.2"/>
    <row r="64" spans="3:7" hidden="1" x14ac:dyDescent="0.2"/>
    <row r="65" hidden="1" x14ac:dyDescent="0.2"/>
    <row r="66" hidden="1" x14ac:dyDescent="0.2"/>
    <row r="67" hidden="1" x14ac:dyDescent="0.2"/>
  </sheetData>
  <autoFilter ref="A5:H45" xr:uid="{00000000-0009-0000-0000-000000000000}">
    <sortState xmlns:xlrd2="http://schemas.microsoft.com/office/spreadsheetml/2017/richdata2" ref="A6:H45">
      <sortCondition ref="A5:A45"/>
    </sortState>
  </autoFilter>
  <sortState xmlns:xlrd2="http://schemas.microsoft.com/office/spreadsheetml/2017/richdata2" ref="A7:H45">
    <sortCondition ref="A6:A45"/>
  </sortState>
  <mergeCells count="3">
    <mergeCell ref="A2:H2"/>
    <mergeCell ref="A3:H3"/>
    <mergeCell ref="A4:H4"/>
  </mergeCells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1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abf3335f-e4f0-4829-9abc-95a146d64f38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2024-07-16T19:30:02Z</cp:lastPrinted>
  <dcterms:created xsi:type="dcterms:W3CDTF">2023-02-06T15:07:28Z</dcterms:created>
  <dcterms:modified xsi:type="dcterms:W3CDTF">2024-07-16T19:30:13Z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