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n.bencosme\Desktop\CONTAB\"/>
    </mc:Choice>
  </mc:AlternateContent>
  <xr:revisionPtr revIDLastSave="0" documentId="13_ncr:1_{083DE746-D0FE-4F4E-8C22-1312DFF63E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-2023" sheetId="1" r:id="rId1"/>
  </sheets>
  <definedNames>
    <definedName name="_xlnm._FilterDatabase" localSheetId="0" hidden="1">'MARZO-2023'!$A$10:$H$54</definedName>
    <definedName name="_xlnm.Print_Titles" localSheetId="0">'MARZO-2023'!$1:$10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1" i="1"/>
  <c r="H45" i="1"/>
  <c r="H42" i="1"/>
  <c r="E22" i="1"/>
  <c r="H22" i="1" s="1"/>
  <c r="H36" i="1"/>
  <c r="H38" i="1"/>
  <c r="H11" i="1"/>
  <c r="G20" i="1"/>
  <c r="H20" i="1" s="1"/>
  <c r="H25" i="1"/>
  <c r="G39" i="1"/>
  <c r="E14" i="1"/>
  <c r="E21" i="1"/>
  <c r="H34" i="1"/>
  <c r="E48" i="1"/>
  <c r="G24" i="1"/>
  <c r="E24" i="1"/>
  <c r="E13" i="1"/>
  <c r="E33" i="1"/>
  <c r="G33" i="1"/>
  <c r="G12" i="1"/>
  <c r="E29" i="1"/>
  <c r="H29" i="1" s="1"/>
  <c r="H53" i="1"/>
  <c r="E47" i="1"/>
  <c r="E16" i="1"/>
  <c r="G16" i="1"/>
  <c r="H49" i="1"/>
  <c r="E39" i="1"/>
  <c r="G55" i="1" l="1"/>
  <c r="H43" i="1"/>
  <c r="H44" i="1"/>
  <c r="H15" i="1"/>
  <c r="H40" i="1"/>
  <c r="H41" i="1"/>
  <c r="H37" i="1"/>
  <c r="H28" i="1"/>
  <c r="H16" i="1" l="1"/>
  <c r="H14" i="1" l="1"/>
  <c r="H21" i="1"/>
  <c r="E54" i="1" l="1"/>
  <c r="E55" i="1" s="1"/>
  <c r="H54" i="1" l="1"/>
  <c r="H52" i="1"/>
  <c r="H51" i="1"/>
  <c r="H50" i="1"/>
  <c r="H48" i="1"/>
  <c r="H47" i="1"/>
  <c r="H46" i="1"/>
  <c r="H39" i="1"/>
  <c r="H33" i="1"/>
  <c r="H32" i="1"/>
  <c r="H30" i="1"/>
  <c r="H27" i="1"/>
  <c r="H26" i="1"/>
  <c r="H24" i="1"/>
  <c r="H23" i="1"/>
  <c r="H19" i="1"/>
  <c r="H18" i="1"/>
  <c r="H17" i="1"/>
  <c r="H13" i="1"/>
  <c r="H12" i="1" l="1"/>
  <c r="H55" i="1" s="1"/>
</calcChain>
</file>

<file path=xl/sharedStrings.xml><?xml version="1.0" encoding="utf-8"?>
<sst xmlns="http://schemas.openxmlformats.org/spreadsheetml/2006/main" count="215" uniqueCount="169">
  <si>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</si>
  <si>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</si>
  <si>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</si>
  <si>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</si>
  <si>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</si>
  <si>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</si>
  <si>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</si>
  <si>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</si>
  <si>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</si>
  <si>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</si>
  <si>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</si>
  <si>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</si>
  <si>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</si>
  <si>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</si>
  <si>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</si>
  <si>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Devolución recursos por acuerdo ADOZONA-CNZFE.</t>
  </si>
  <si>
    <t>Ventas de Formularios de Expotación Vuce-aduanas</t>
  </si>
  <si>
    <t xml:space="preserve">AYUNTAMIENTO DEL DISTRITO NACIONAL </t>
  </si>
  <si>
    <t>Pago servicio recogida de residuos sólidos.</t>
  </si>
  <si>
    <t>BANCO DE RESERVAS DE LA REP. DOM.</t>
  </si>
  <si>
    <t xml:space="preserve">BUG BYE SRL </t>
  </si>
  <si>
    <t>01/09-21/11/22</t>
  </si>
  <si>
    <t>Servicios de fumigacion.</t>
  </si>
  <si>
    <t>CONT/B1500000018/19</t>
  </si>
  <si>
    <t>CAASD</t>
  </si>
  <si>
    <t>Servicios de Agua</t>
  </si>
  <si>
    <t>CENTRO AUTOMOTRIZ REMESA, SRL</t>
  </si>
  <si>
    <t>22/08/22</t>
  </si>
  <si>
    <t>Mantenimiento general vehiculos de la institucion.</t>
  </si>
  <si>
    <t>C-4258/22-b1500001579</t>
  </si>
  <si>
    <t xml:space="preserve">COMPANIA DOMINICANA DE TELEFONOS </t>
  </si>
  <si>
    <t xml:space="preserve">EDITORA EL CARIBE </t>
  </si>
  <si>
    <t>P/Servicios de Publicidad.</t>
  </si>
  <si>
    <t>ELEVADORES DEL NORTE</t>
  </si>
  <si>
    <t>25/11-08/12/22</t>
  </si>
  <si>
    <t>Servicios de mantenimiento ascensores.</t>
  </si>
  <si>
    <t>EMPRESA DISTRIBUIDORA DE ELECTRICIDAD DEL ESTE S.A</t>
  </si>
  <si>
    <t>Servicios de electricidad</t>
  </si>
  <si>
    <t>FUNDACION UNIVERSITARIA IBEROAMERICANA (FUNIBER)</t>
  </si>
  <si>
    <t>Pago 75% cuota 10/21 del programa académico.</t>
  </si>
  <si>
    <t>Suministro de oficinas</t>
  </si>
  <si>
    <t>GTG INDUSTRIAL</t>
  </si>
  <si>
    <t>HUMANO SEGUROS S A</t>
  </si>
  <si>
    <t>P/Servicios  Seguros Médico y de vida.</t>
  </si>
  <si>
    <t>HV MEDISOLUTION SRL</t>
  </si>
  <si>
    <t>Servicios alimenticios.</t>
  </si>
  <si>
    <t xml:space="preserve">LA COCINA DE DONA MARY </t>
  </si>
  <si>
    <t>ROOT FOCUS SRL</t>
  </si>
  <si>
    <t>01/11/22</t>
  </si>
  <si>
    <t>P/Servicios asesoria norma ISO.</t>
  </si>
  <si>
    <t>CERT741508/B1500000028</t>
  </si>
  <si>
    <t xml:space="preserve">SEGURO BANRESERVAS </t>
  </si>
  <si>
    <t>Seguros institucion de incendios y lineas</t>
  </si>
  <si>
    <t>SEGURO UNIVERSAL</t>
  </si>
  <si>
    <t>Servicios Médico Empleados</t>
  </si>
  <si>
    <t>SKETCHPROM SRL</t>
  </si>
  <si>
    <t>Servicios de alquiler equipos de oficina.</t>
  </si>
  <si>
    <t>SUMINISTROS GUIPAK SRL</t>
  </si>
  <si>
    <t xml:space="preserve">VIAMAR </t>
  </si>
  <si>
    <t>WINDTELECOM, SA</t>
  </si>
  <si>
    <t>P/ Servicios de internet para la institución.</t>
  </si>
  <si>
    <t>TOTAL</t>
  </si>
  <si>
    <t>CONT/ALQ21/B1500000564</t>
  </si>
  <si>
    <t>P/maestrias empleados de la institucion.</t>
  </si>
  <si>
    <t>28/02/23</t>
  </si>
  <si>
    <t>Renovacion licencias software.</t>
  </si>
  <si>
    <t>16/02/23</t>
  </si>
  <si>
    <t>22/02/23</t>
  </si>
  <si>
    <t>ANTHURIANA DOMINICANA SRL</t>
  </si>
  <si>
    <t>Productos forestales p/uso de la institucion.</t>
  </si>
  <si>
    <t>28/01-28/02/23</t>
  </si>
  <si>
    <t>P/Servicios de internet No. 829-110-6594,0829-118-1864,  CENTRAL TELEF. correspondiente al 2023.</t>
  </si>
  <si>
    <t>03/02-25/02/23</t>
  </si>
  <si>
    <t>B1500003847/3782</t>
  </si>
  <si>
    <t>FL BETANCES Y ASOCIADOS SRL</t>
  </si>
  <si>
    <t>INTERDECO S A</t>
  </si>
  <si>
    <t xml:space="preserve">OFICINA DE COORDINACION PRESIDENCIAL </t>
  </si>
  <si>
    <t xml:space="preserve">ASOCIACION DE PRODUCTORES DE CIGARROS </t>
  </si>
  <si>
    <t>PUCMMA</t>
  </si>
  <si>
    <t xml:space="preserve">OFICINA UNIVERSAL S A </t>
  </si>
  <si>
    <t>B1500000560</t>
  </si>
  <si>
    <t>B1500000371</t>
  </si>
  <si>
    <t>FACTURA 657</t>
  </si>
  <si>
    <t>B1500007445</t>
  </si>
  <si>
    <t>B1500001639</t>
  </si>
  <si>
    <t>21/02/23</t>
  </si>
  <si>
    <t>P/Compra cortinas para uso de la intitucion.</t>
  </si>
  <si>
    <t>PREBEA S A</t>
  </si>
  <si>
    <t>P/pasajes y viaticos a empleados de la institucion.</t>
  </si>
  <si>
    <t>P/compra de materiales y suministros.</t>
  </si>
  <si>
    <t>B1500000229</t>
  </si>
  <si>
    <t>P/servicio de funeraria.</t>
  </si>
  <si>
    <t>CORRESPONDIENTE AL 31 DE MARZO 2023</t>
  </si>
  <si>
    <t>P/Participacion evento Procigar festival 2023.</t>
  </si>
  <si>
    <t>B1500000116</t>
  </si>
  <si>
    <t>31/03/23</t>
  </si>
  <si>
    <t>17/03/31</t>
  </si>
  <si>
    <t>SIMPAPEL SRL</t>
  </si>
  <si>
    <t>P/Adquisicion toners p/uso de la institucion.</t>
  </si>
  <si>
    <t>B1500000429</t>
  </si>
  <si>
    <t>22/03/23</t>
  </si>
  <si>
    <t>21/03/23</t>
  </si>
  <si>
    <t>13/03/23</t>
  </si>
  <si>
    <t>Materiales y suministros.</t>
  </si>
  <si>
    <t>B1500001006</t>
  </si>
  <si>
    <t>13/02/23</t>
  </si>
  <si>
    <t>17/03/23</t>
  </si>
  <si>
    <t>B1500040261/62</t>
  </si>
  <si>
    <t>VARGAS SERVICIOS DE CATERING</t>
  </si>
  <si>
    <t>P/Servicios de catering en premiacion institucion.</t>
  </si>
  <si>
    <t>B1500001095</t>
  </si>
  <si>
    <t>01/03/23</t>
  </si>
  <si>
    <t>B1500041111</t>
  </si>
  <si>
    <t>28/03/23</t>
  </si>
  <si>
    <t>GFLORIESTERIA ZUNIFLOR SRL</t>
  </si>
  <si>
    <t>Centro de mesa de flores naturales.</t>
  </si>
  <si>
    <t>B1500002538</t>
  </si>
  <si>
    <t>B1500258082</t>
  </si>
  <si>
    <t>16/03/23</t>
  </si>
  <si>
    <t>Combustible Marzo.</t>
  </si>
  <si>
    <t>Flota marzo 2023</t>
  </si>
  <si>
    <t>26/02-28/03/23</t>
  </si>
  <si>
    <t>B1500010653-10760</t>
  </si>
  <si>
    <t>B1500040024-40153-40305-40486-40625-40755</t>
  </si>
  <si>
    <t>29/03/23</t>
  </si>
  <si>
    <t>10/01-01/03/23</t>
  </si>
  <si>
    <t>B1500026639/27007/27057</t>
  </si>
  <si>
    <t>15/03/23</t>
  </si>
  <si>
    <t>B1500048942/48521</t>
  </si>
  <si>
    <t>E450000002116/3606/3975/6106</t>
  </si>
  <si>
    <t>B1500010097/10166</t>
  </si>
  <si>
    <t>CON/4179/22</t>
  </si>
  <si>
    <t>CONT.2790*75%</t>
  </si>
  <si>
    <t>CONT.BS627/2022</t>
  </si>
  <si>
    <t>B1500113191/113209</t>
  </si>
  <si>
    <t>31/01-28/02/23</t>
  </si>
  <si>
    <t>CONT7531-22/1528/23-B1500000279/285/290/295</t>
  </si>
  <si>
    <t>B1500003199</t>
  </si>
  <si>
    <t>CONT2886/22</t>
  </si>
  <si>
    <t>23/03/23</t>
  </si>
  <si>
    <t>C &amp; C TECHNOLODY SUPPLY SRL</t>
  </si>
  <si>
    <t>CONT1524/23/B1500000324/</t>
  </si>
  <si>
    <t>CON2268/23</t>
  </si>
  <si>
    <t>ACRILARTE  EIRL</t>
  </si>
  <si>
    <t>30/03/23</t>
  </si>
  <si>
    <t>B1500000444</t>
  </si>
  <si>
    <t>MANUEL ARSENIO UREÑA</t>
  </si>
  <si>
    <t>P/Compra neumaticos para vehiculo de la institucion.</t>
  </si>
  <si>
    <t>B1500003359</t>
  </si>
  <si>
    <t>INDUSTRIAS BANILEJAS SAS</t>
  </si>
  <si>
    <t>14/03/23</t>
  </si>
  <si>
    <t>P/Compra alimentos y bebidas.</t>
  </si>
  <si>
    <t>E450000001361</t>
  </si>
  <si>
    <t>CENTRO CUESTA NACIONAL SAS</t>
  </si>
  <si>
    <t>P/Suministros para uso cocina.</t>
  </si>
  <si>
    <t>B1500161207/147430</t>
  </si>
  <si>
    <t>PADRON OFFICE SUPPLY SRL</t>
  </si>
  <si>
    <t>B1500000884</t>
  </si>
  <si>
    <t>OPTIMUN CONTROL DE PLAGAS SRL</t>
  </si>
  <si>
    <t>Fumigacion p/exterminacion de plagas.</t>
  </si>
  <si>
    <t>B1500000052</t>
  </si>
  <si>
    <t>GRAFICA WILLIAM SRL</t>
  </si>
  <si>
    <t>B1500000996</t>
  </si>
  <si>
    <t>ISLA DOMINICANA DE PETROLEO CORPORACION</t>
  </si>
  <si>
    <t>B150127990</t>
  </si>
  <si>
    <t>P/Compra alfombras y podium p la institucion.</t>
  </si>
  <si>
    <t>P/Completivo flotilla de combustible.</t>
  </si>
  <si>
    <t>P/Materiales de oficina.</t>
  </si>
  <si>
    <t>RELACIÓN DE ESTADO POR PAGAR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</si>
</sst>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0" fontId="7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43" fontId="10" fillId="3" borderId="1" xfId="1" applyFont="1" applyFill="1" applyBorder="1" applyAlignment="1">
      <alignment horizontal="center"/>
    </xf>
    <xf numFmtId="43" fontId="10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14" fontId="9" fillId="3" borderId="1" xfId="1" applyNumberFormat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 wrapText="1"/>
    </xf>
    <xf numFmtId="43" fontId="10" fillId="3" borderId="1" xfId="0" applyNumberFormat="1" applyFont="1" applyFill="1" applyBorder="1" applyAlignment="1">
      <alignment horizontal="center" wrapText="1"/>
    </xf>
    <xf numFmtId="43" fontId="7" fillId="3" borderId="1" xfId="1" applyFont="1" applyFill="1" applyBorder="1" applyAlignment="1">
      <alignment horizontal="center" wrapText="1"/>
    </xf>
    <xf numFmtId="43" fontId="12" fillId="3" borderId="1" xfId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43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2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49" fontId="13" fillId="3" borderId="1" xfId="0" applyNumberFormat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left" wrapText="1"/>
    </xf>
    <xf numFmtId="14" fontId="0" fillId="3" borderId="1" xfId="0" applyNumberForma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left" wrapText="1"/>
    </xf>
    <xf numFmtId="0" fontId="3" fillId="3" borderId="0" xfId="0" applyFont="1" applyFill="1" applyAlignment="1">
      <alignment horizontal="left"/>
    </xf>
    <xf numFmtId="49" fontId="0" fillId="3" borderId="1" xfId="0" applyNumberFormat="1" applyFill="1" applyBorder="1" applyAlignment="1">
      <alignment horizontal="left"/>
    </xf>
    <xf numFmtId="1" fontId="4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left" wrapText="1"/>
    </xf>
    <xf numFmtId="49" fontId="13" fillId="3" borderId="1" xfId="0" applyNumberFormat="1" applyFont="1" applyFill="1" applyBorder="1" applyAlignment="1">
      <alignment horizontal="left" wrapText="1"/>
    </xf>
    <xf numFmtId="43" fontId="3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262523</xdr:colOff>
      <xdr:row>1</xdr:row>
      <xdr:rowOff>20053</xdr:rowOff>
    </xdr:from>
    <xdr:to>
      <xdr:col>0</xdr:col>
      <xdr:colOff>3216275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257838-3340-4911-A59E-77ADCC2E69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23" y="178803"/>
          <a:ext cx="2953752" cy="1020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zoomScale="85" zoomScaleNormal="85" workbookViewId="0">
      <pane ySplit="1" topLeftCell="A26" activePane="bottomLeft" state="frozen"/>
      <selection pane="bottomLeft" activeCell="A7" sqref="A7:H7"/>
    </sheetView>
  </sheetViews>
  <sheetFormatPr baseColWidth="10" defaultColWidth="11.5703125" defaultRowHeight="12.75" x14ac:dyDescent="0.2"/>
  <cols>
    <col min="1" max="1" width="53.5703125" style="29" customWidth="1"/>
    <col min="2" max="2" width="24.5703125" style="29" customWidth="1"/>
    <col min="3" max="3" width="51.28515625" style="29" customWidth="1"/>
    <col min="4" max="4" width="43.7109375" style="29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8" x14ac:dyDescent="0.2">
      <c r="E1" s="2"/>
      <c r="H1" s="2"/>
    </row>
    <row r="2" spans="1:8" x14ac:dyDescent="0.2">
      <c r="E2" s="2"/>
    </row>
    <row r="3" spans="1:8" x14ac:dyDescent="0.2">
      <c r="B3" s="36"/>
      <c r="C3" s="36"/>
      <c r="E3" s="2"/>
      <c r="F3" s="5"/>
      <c r="G3" s="5"/>
      <c r="H3" s="2"/>
    </row>
    <row r="4" spans="1:8" x14ac:dyDescent="0.2">
      <c r="C4" s="36"/>
      <c r="D4" s="45"/>
      <c r="H4" s="2"/>
    </row>
    <row r="5" spans="1:8" ht="21" x14ac:dyDescent="0.35">
      <c r="A5" s="49" t="s">
        <v>168</v>
      </c>
      <c r="B5" s="49"/>
      <c r="C5" s="49"/>
      <c r="D5" s="49"/>
      <c r="E5" s="49"/>
      <c r="F5" s="49"/>
      <c r="G5" s="49"/>
      <c r="H5" s="49"/>
    </row>
    <row r="6" spans="1:8" ht="21" x14ac:dyDescent="0.35">
      <c r="A6" s="49" t="s">
        <v>92</v>
      </c>
      <c r="B6" s="49"/>
      <c r="C6" s="49"/>
      <c r="D6" s="49"/>
      <c r="E6" s="49"/>
      <c r="F6" s="49"/>
      <c r="G6" s="49"/>
      <c r="H6" s="49"/>
    </row>
    <row r="7" spans="1:8" ht="21" x14ac:dyDescent="0.35">
      <c r="A7" s="49" t="s">
        <v>0</v>
      </c>
      <c r="B7" s="49"/>
      <c r="C7" s="49"/>
      <c r="D7" s="49"/>
      <c r="E7" s="49"/>
      <c r="F7" s="49"/>
      <c r="G7" s="49"/>
      <c r="H7" s="49"/>
    </row>
    <row r="8" spans="1:8" ht="21" x14ac:dyDescent="0.35">
      <c r="A8" s="30"/>
      <c r="B8" s="30"/>
      <c r="C8" s="30"/>
      <c r="D8" s="30"/>
      <c r="E8" s="7"/>
      <c r="F8" s="6"/>
      <c r="G8" s="6"/>
      <c r="H8" s="6"/>
    </row>
    <row r="9" spans="1:8" ht="21" x14ac:dyDescent="0.35">
      <c r="A9" s="50" t="s">
        <v>1</v>
      </c>
      <c r="B9" s="50"/>
      <c r="C9" s="50"/>
      <c r="D9" s="50"/>
      <c r="E9" s="50"/>
      <c r="F9" s="50"/>
      <c r="G9" s="50"/>
      <c r="H9" s="50"/>
    </row>
    <row r="10" spans="1:8" s="11" customFormat="1" ht="78.75" x14ac:dyDescent="0.25">
      <c r="A10" s="31" t="s">
        <v>2</v>
      </c>
      <c r="B10" s="37" t="s">
        <v>3</v>
      </c>
      <c r="C10" s="37" t="s">
        <v>4</v>
      </c>
      <c r="D10" s="46" t="s">
        <v>5</v>
      </c>
      <c r="E10" s="8" t="s">
        <v>6</v>
      </c>
      <c r="F10" s="9" t="s">
        <v>7</v>
      </c>
      <c r="G10" s="9" t="s">
        <v>8</v>
      </c>
      <c r="H10" s="10" t="s">
        <v>9</v>
      </c>
    </row>
    <row r="11" spans="1:8" s="11" customFormat="1" ht="15.75" x14ac:dyDescent="0.25">
      <c r="A11" s="32" t="s">
        <v>143</v>
      </c>
      <c r="B11" s="38" t="s">
        <v>144</v>
      </c>
      <c r="C11" s="38" t="s">
        <v>165</v>
      </c>
      <c r="D11" s="47" t="s">
        <v>145</v>
      </c>
      <c r="E11" s="26">
        <v>124633.35</v>
      </c>
      <c r="F11" s="27" t="s">
        <v>95</v>
      </c>
      <c r="G11" s="25">
        <v>0</v>
      </c>
      <c r="H11" s="14">
        <f t="shared" ref="H11:H54" si="0">+E11-G11</f>
        <v>124633.35</v>
      </c>
    </row>
    <row r="12" spans="1:8" customFormat="1" ht="15" x14ac:dyDescent="0.25">
      <c r="A12" s="33" t="s">
        <v>10</v>
      </c>
      <c r="B12" s="39">
        <v>45110</v>
      </c>
      <c r="C12" s="42" t="s">
        <v>11</v>
      </c>
      <c r="D12" s="42" t="s">
        <v>123</v>
      </c>
      <c r="E12" s="12">
        <v>66433.5</v>
      </c>
      <c r="F12" s="13" t="s">
        <v>124</v>
      </c>
      <c r="G12" s="12">
        <f>1914.25+3087.5+2902.25+3458+2778.75+2531.75</f>
        <v>16672.5</v>
      </c>
      <c r="H12" s="14">
        <f t="shared" si="0"/>
        <v>49761</v>
      </c>
    </row>
    <row r="13" spans="1:8" customFormat="1" ht="16.149999999999999" customHeight="1" x14ac:dyDescent="0.25">
      <c r="A13" s="34" t="s">
        <v>12</v>
      </c>
      <c r="B13" s="40" t="s">
        <v>127</v>
      </c>
      <c r="C13" s="41" t="s">
        <v>13</v>
      </c>
      <c r="D13" s="41" t="s">
        <v>128</v>
      </c>
      <c r="E13" s="12">
        <f>25607.9+125348.66</f>
        <v>150956.56</v>
      </c>
      <c r="F13" s="15" t="s">
        <v>127</v>
      </c>
      <c r="G13" s="16">
        <v>150956.56</v>
      </c>
      <c r="H13" s="14">
        <f t="shared" si="0"/>
        <v>0</v>
      </c>
    </row>
    <row r="14" spans="1:8" customFormat="1" ht="30" x14ac:dyDescent="0.25">
      <c r="A14" s="34" t="s">
        <v>14</v>
      </c>
      <c r="B14" s="40">
        <v>44929</v>
      </c>
      <c r="C14" s="41" t="s">
        <v>15</v>
      </c>
      <c r="D14" s="33" t="s">
        <v>16</v>
      </c>
      <c r="E14" s="14">
        <f>1428700+666250</f>
        <v>2094950</v>
      </c>
      <c r="F14" s="15" t="s">
        <v>95</v>
      </c>
      <c r="G14" s="17">
        <v>0</v>
      </c>
      <c r="H14" s="14">
        <f t="shared" si="0"/>
        <v>2094950</v>
      </c>
    </row>
    <row r="15" spans="1:8" customFormat="1" ht="15" x14ac:dyDescent="0.25">
      <c r="A15" s="34" t="s">
        <v>77</v>
      </c>
      <c r="B15" s="40" t="s">
        <v>66</v>
      </c>
      <c r="C15" s="41" t="s">
        <v>93</v>
      </c>
      <c r="D15" s="33" t="s">
        <v>94</v>
      </c>
      <c r="E15" s="14">
        <v>354000</v>
      </c>
      <c r="F15" s="15" t="s">
        <v>95</v>
      </c>
      <c r="G15" s="17">
        <v>354000</v>
      </c>
      <c r="H15" s="14">
        <f t="shared" si="0"/>
        <v>0</v>
      </c>
    </row>
    <row r="16" spans="1:8" customFormat="1" ht="15" x14ac:dyDescent="0.25">
      <c r="A16" s="34" t="s">
        <v>68</v>
      </c>
      <c r="B16" s="40" t="s">
        <v>72</v>
      </c>
      <c r="C16" s="41" t="s">
        <v>69</v>
      </c>
      <c r="D16" s="33" t="s">
        <v>73</v>
      </c>
      <c r="E16" s="14">
        <f>7482.97+1567.5</f>
        <v>9050.4700000000012</v>
      </c>
      <c r="F16" s="15" t="s">
        <v>101</v>
      </c>
      <c r="G16" s="17">
        <f>7482.97+1567.5</f>
        <v>9050.4700000000012</v>
      </c>
      <c r="H16" s="14">
        <f t="shared" si="0"/>
        <v>0</v>
      </c>
    </row>
    <row r="17" spans="1:8" customFormat="1" ht="15" x14ac:dyDescent="0.25">
      <c r="A17" s="34" t="s">
        <v>17</v>
      </c>
      <c r="B17" s="41" t="s">
        <v>111</v>
      </c>
      <c r="C17" s="41" t="s">
        <v>18</v>
      </c>
      <c r="D17" s="34" t="s">
        <v>112</v>
      </c>
      <c r="E17" s="12">
        <v>675</v>
      </c>
      <c r="F17" s="13" t="s">
        <v>113</v>
      </c>
      <c r="G17" s="16">
        <v>675</v>
      </c>
      <c r="H17" s="14">
        <f t="shared" si="0"/>
        <v>0</v>
      </c>
    </row>
    <row r="18" spans="1:8" customFormat="1" ht="15" x14ac:dyDescent="0.25">
      <c r="A18" s="34" t="s">
        <v>19</v>
      </c>
      <c r="B18" s="40">
        <v>44929</v>
      </c>
      <c r="C18" s="43" t="s">
        <v>119</v>
      </c>
      <c r="D18" s="34" t="s">
        <v>120</v>
      </c>
      <c r="E18" s="12">
        <v>600000</v>
      </c>
      <c r="F18" s="15" t="s">
        <v>118</v>
      </c>
      <c r="G18" s="16">
        <v>600000</v>
      </c>
      <c r="H18" s="14">
        <f t="shared" si="0"/>
        <v>0</v>
      </c>
    </row>
    <row r="19" spans="1:8" customFormat="1" ht="15" x14ac:dyDescent="0.25">
      <c r="A19" s="34" t="s">
        <v>20</v>
      </c>
      <c r="B19" s="40" t="s">
        <v>21</v>
      </c>
      <c r="C19" s="41" t="s">
        <v>22</v>
      </c>
      <c r="D19" s="34" t="s">
        <v>23</v>
      </c>
      <c r="E19" s="12">
        <v>33024.32</v>
      </c>
      <c r="F19" s="12" t="s">
        <v>95</v>
      </c>
      <c r="G19" s="16">
        <v>0</v>
      </c>
      <c r="H19" s="14">
        <f t="shared" si="0"/>
        <v>33024.32</v>
      </c>
    </row>
    <row r="20" spans="1:8" customFormat="1" ht="15" x14ac:dyDescent="0.25">
      <c r="A20" s="34" t="s">
        <v>140</v>
      </c>
      <c r="B20" s="40">
        <v>44929</v>
      </c>
      <c r="C20" s="34" t="s">
        <v>45</v>
      </c>
      <c r="D20" s="34" t="s">
        <v>141</v>
      </c>
      <c r="E20" s="12">
        <v>3615909.6</v>
      </c>
      <c r="F20" s="12" t="s">
        <v>118</v>
      </c>
      <c r="G20" s="16">
        <f>548907.67+569370.84</f>
        <v>1118278.51</v>
      </c>
      <c r="H20" s="14">
        <f t="shared" si="0"/>
        <v>2497631.09</v>
      </c>
    </row>
    <row r="21" spans="1:8" customFormat="1" ht="15" x14ac:dyDescent="0.25">
      <c r="A21" s="34" t="s">
        <v>24</v>
      </c>
      <c r="B21" s="40" t="s">
        <v>95</v>
      </c>
      <c r="C21" s="33" t="s">
        <v>25</v>
      </c>
      <c r="D21" s="34" t="s">
        <v>134</v>
      </c>
      <c r="E21" s="12">
        <f>675+660</f>
        <v>1335</v>
      </c>
      <c r="F21" s="12" t="s">
        <v>95</v>
      </c>
      <c r="G21" s="16">
        <v>0</v>
      </c>
      <c r="H21" s="14">
        <f t="shared" si="0"/>
        <v>1335</v>
      </c>
    </row>
    <row r="22" spans="1:8" customFormat="1" ht="15" x14ac:dyDescent="0.25">
      <c r="A22" s="34" t="s">
        <v>153</v>
      </c>
      <c r="B22" s="40" t="s">
        <v>127</v>
      </c>
      <c r="C22" s="33" t="s">
        <v>154</v>
      </c>
      <c r="D22" s="34" t="s">
        <v>155</v>
      </c>
      <c r="E22" s="12">
        <f>9964.83+7785.61</f>
        <v>17750.439999999999</v>
      </c>
      <c r="F22" s="12" t="s">
        <v>95</v>
      </c>
      <c r="G22" s="16">
        <v>0</v>
      </c>
      <c r="H22" s="14">
        <f t="shared" si="0"/>
        <v>17750.439999999999</v>
      </c>
    </row>
    <row r="23" spans="1:8" customFormat="1" ht="17.25" customHeight="1" x14ac:dyDescent="0.25">
      <c r="A23" s="34" t="s">
        <v>26</v>
      </c>
      <c r="B23" s="40" t="s">
        <v>27</v>
      </c>
      <c r="C23" s="33" t="s">
        <v>28</v>
      </c>
      <c r="D23" s="34" t="s">
        <v>29</v>
      </c>
      <c r="E23" s="12">
        <v>900.63</v>
      </c>
      <c r="F23" s="12" t="s">
        <v>95</v>
      </c>
      <c r="G23" s="16">
        <v>0</v>
      </c>
      <c r="H23" s="14">
        <f t="shared" si="0"/>
        <v>900.63</v>
      </c>
    </row>
    <row r="24" spans="1:8" customFormat="1" ht="17.25" customHeight="1" x14ac:dyDescent="0.25">
      <c r="A24" s="33" t="s">
        <v>30</v>
      </c>
      <c r="B24" s="39" t="s">
        <v>70</v>
      </c>
      <c r="C24" s="42" t="s">
        <v>71</v>
      </c>
      <c r="D24" s="33" t="s">
        <v>129</v>
      </c>
      <c r="E24" s="23">
        <f>254491.29+254528.3+3368.75+262469.25</f>
        <v>774857.59</v>
      </c>
      <c r="F24" s="13" t="s">
        <v>106</v>
      </c>
      <c r="G24" s="24">
        <f>3368.75+254528.3+254491.29</f>
        <v>512388.33999999997</v>
      </c>
      <c r="H24" s="23">
        <f t="shared" si="0"/>
        <v>262469.25</v>
      </c>
    </row>
    <row r="25" spans="1:8" customFormat="1" ht="18" customHeight="1" x14ac:dyDescent="0.25">
      <c r="A25" s="34" t="s">
        <v>31</v>
      </c>
      <c r="B25" s="40" t="s">
        <v>139</v>
      </c>
      <c r="C25" s="41" t="s">
        <v>32</v>
      </c>
      <c r="D25" s="33" t="s">
        <v>142</v>
      </c>
      <c r="E25" s="14">
        <v>690254</v>
      </c>
      <c r="F25" s="12" t="s">
        <v>95</v>
      </c>
      <c r="G25" s="17">
        <v>0</v>
      </c>
      <c r="H25" s="23">
        <f t="shared" si="0"/>
        <v>690254</v>
      </c>
    </row>
    <row r="26" spans="1:8" customFormat="1" ht="15" x14ac:dyDescent="0.25">
      <c r="A26" s="34" t="s">
        <v>33</v>
      </c>
      <c r="B26" s="40" t="s">
        <v>34</v>
      </c>
      <c r="C26" s="33" t="s">
        <v>35</v>
      </c>
      <c r="D26" s="34" t="s">
        <v>138</v>
      </c>
      <c r="E26" s="12">
        <v>32280</v>
      </c>
      <c r="F26" s="12" t="s">
        <v>95</v>
      </c>
      <c r="G26" s="16">
        <v>0</v>
      </c>
      <c r="H26" s="14">
        <f t="shared" si="0"/>
        <v>32280</v>
      </c>
    </row>
    <row r="27" spans="1:8" customFormat="1" ht="15" x14ac:dyDescent="0.25">
      <c r="A27" s="34" t="s">
        <v>36</v>
      </c>
      <c r="B27" s="40" t="s">
        <v>85</v>
      </c>
      <c r="C27" s="33" t="s">
        <v>37</v>
      </c>
      <c r="D27" s="34" t="s">
        <v>117</v>
      </c>
      <c r="E27" s="12">
        <v>237334.23</v>
      </c>
      <c r="F27" s="15" t="s">
        <v>118</v>
      </c>
      <c r="G27" s="16">
        <v>237334.23</v>
      </c>
      <c r="H27" s="14">
        <f t="shared" si="0"/>
        <v>0</v>
      </c>
    </row>
    <row r="28" spans="1:8" customFormat="1" ht="15" x14ac:dyDescent="0.25">
      <c r="A28" s="34" t="s">
        <v>74</v>
      </c>
      <c r="B28" s="40" t="s">
        <v>85</v>
      </c>
      <c r="C28" s="33" t="s">
        <v>65</v>
      </c>
      <c r="D28" s="34" t="s">
        <v>80</v>
      </c>
      <c r="E28" s="12">
        <v>51386.54</v>
      </c>
      <c r="F28" s="15">
        <v>45202</v>
      </c>
      <c r="G28" s="16">
        <v>51386.54</v>
      </c>
      <c r="H28" s="14">
        <f t="shared" si="0"/>
        <v>0</v>
      </c>
    </row>
    <row r="29" spans="1:8" customFormat="1" ht="15" x14ac:dyDescent="0.25">
      <c r="A29" s="34" t="s">
        <v>114</v>
      </c>
      <c r="B29" s="40">
        <v>44929</v>
      </c>
      <c r="C29" s="33" t="s">
        <v>115</v>
      </c>
      <c r="D29" s="34" t="s">
        <v>116</v>
      </c>
      <c r="E29" s="12">
        <f>6780+9492+11947.46</f>
        <v>28219.46</v>
      </c>
      <c r="F29" s="15" t="s">
        <v>106</v>
      </c>
      <c r="G29" s="16">
        <v>6780</v>
      </c>
      <c r="H29" s="14">
        <f t="shared" si="0"/>
        <v>21439.46</v>
      </c>
    </row>
    <row r="30" spans="1:8" customFormat="1" ht="15" x14ac:dyDescent="0.25">
      <c r="A30" s="34" t="s">
        <v>38</v>
      </c>
      <c r="B30" s="40">
        <v>44929</v>
      </c>
      <c r="C30" s="41" t="s">
        <v>39</v>
      </c>
      <c r="D30" s="34" t="s">
        <v>132</v>
      </c>
      <c r="E30" s="14">
        <v>277869.74</v>
      </c>
      <c r="F30" s="12" t="s">
        <v>95</v>
      </c>
      <c r="G30" s="17">
        <v>0</v>
      </c>
      <c r="H30" s="14">
        <f t="shared" si="0"/>
        <v>277869.74</v>
      </c>
    </row>
    <row r="31" spans="1:8" customFormat="1" ht="15" x14ac:dyDescent="0.25">
      <c r="A31" s="34" t="s">
        <v>161</v>
      </c>
      <c r="B31" s="40" t="s">
        <v>95</v>
      </c>
      <c r="C31" s="41" t="s">
        <v>167</v>
      </c>
      <c r="D31" s="34" t="s">
        <v>162</v>
      </c>
      <c r="E31" s="14">
        <v>56610.5</v>
      </c>
      <c r="F31" s="12" t="s">
        <v>95</v>
      </c>
      <c r="G31" s="17">
        <v>0</v>
      </c>
      <c r="H31" s="14">
        <f t="shared" si="0"/>
        <v>56610.5</v>
      </c>
    </row>
    <row r="32" spans="1:8" customFormat="1" ht="15" x14ac:dyDescent="0.25">
      <c r="A32" s="34" t="s">
        <v>41</v>
      </c>
      <c r="B32" s="41" t="s">
        <v>106</v>
      </c>
      <c r="C32" s="41" t="s">
        <v>40</v>
      </c>
      <c r="D32" s="34" t="s">
        <v>137</v>
      </c>
      <c r="E32" s="14">
        <v>8136</v>
      </c>
      <c r="F32" s="12" t="s">
        <v>95</v>
      </c>
      <c r="G32" s="17">
        <v>0</v>
      </c>
      <c r="H32" s="14">
        <f t="shared" si="0"/>
        <v>8136</v>
      </c>
    </row>
    <row r="33" spans="1:9" customFormat="1" ht="15" x14ac:dyDescent="0.25">
      <c r="A33" s="34" t="s">
        <v>42</v>
      </c>
      <c r="B33" s="40" t="s">
        <v>125</v>
      </c>
      <c r="C33" s="34" t="s">
        <v>43</v>
      </c>
      <c r="D33" s="34" t="s">
        <v>126</v>
      </c>
      <c r="E33" s="12">
        <f>169909.36+164346.38+40870.75</f>
        <v>375126.49</v>
      </c>
      <c r="F33" s="13">
        <v>45110</v>
      </c>
      <c r="G33" s="16">
        <f>164346.38+169909.36</f>
        <v>334255.74</v>
      </c>
      <c r="H33" s="14">
        <f t="shared" si="0"/>
        <v>40870.75</v>
      </c>
    </row>
    <row r="34" spans="1:9" customFormat="1" ht="15" x14ac:dyDescent="0.25">
      <c r="A34" s="34" t="s">
        <v>44</v>
      </c>
      <c r="B34" s="40">
        <v>44929</v>
      </c>
      <c r="C34" s="34" t="s">
        <v>45</v>
      </c>
      <c r="D34" s="34" t="s">
        <v>133</v>
      </c>
      <c r="E34" s="12">
        <v>890238.21</v>
      </c>
      <c r="F34" s="13" t="s">
        <v>95</v>
      </c>
      <c r="G34" s="16">
        <v>0</v>
      </c>
      <c r="H34" s="14">
        <f t="shared" si="0"/>
        <v>890238.21</v>
      </c>
    </row>
    <row r="35" spans="1:9" customFormat="1" ht="15" x14ac:dyDescent="0.25">
      <c r="A35" s="34" t="s">
        <v>163</v>
      </c>
      <c r="B35" s="40" t="s">
        <v>95</v>
      </c>
      <c r="C35" s="34" t="s">
        <v>166</v>
      </c>
      <c r="D35" s="34" t="s">
        <v>164</v>
      </c>
      <c r="E35" s="12">
        <v>190000</v>
      </c>
      <c r="F35" s="13" t="s">
        <v>95</v>
      </c>
      <c r="G35" s="16">
        <v>0</v>
      </c>
      <c r="H35" s="14">
        <f t="shared" si="0"/>
        <v>190000</v>
      </c>
    </row>
    <row r="36" spans="1:9" customFormat="1" ht="15" x14ac:dyDescent="0.25">
      <c r="A36" s="34" t="s">
        <v>149</v>
      </c>
      <c r="B36" s="40" t="s">
        <v>150</v>
      </c>
      <c r="C36" s="34" t="s">
        <v>151</v>
      </c>
      <c r="D36" s="34" t="s">
        <v>152</v>
      </c>
      <c r="E36" s="12">
        <v>39271.03</v>
      </c>
      <c r="F36" s="13" t="s">
        <v>95</v>
      </c>
      <c r="G36" s="16">
        <v>0</v>
      </c>
      <c r="H36" s="14">
        <f t="shared" si="0"/>
        <v>39271.03</v>
      </c>
    </row>
    <row r="37" spans="1:9" customFormat="1" ht="15" x14ac:dyDescent="0.25">
      <c r="A37" s="34" t="s">
        <v>75</v>
      </c>
      <c r="B37" s="40" t="s">
        <v>64</v>
      </c>
      <c r="C37" s="34" t="s">
        <v>86</v>
      </c>
      <c r="D37" s="34" t="s">
        <v>81</v>
      </c>
      <c r="E37" s="12">
        <v>58068.42</v>
      </c>
      <c r="F37" s="13" t="s">
        <v>96</v>
      </c>
      <c r="G37" s="16">
        <v>58068.42</v>
      </c>
      <c r="H37" s="14">
        <f t="shared" si="0"/>
        <v>0</v>
      </c>
    </row>
    <row r="38" spans="1:9" customFormat="1" ht="15" x14ac:dyDescent="0.25">
      <c r="A38" s="34" t="s">
        <v>146</v>
      </c>
      <c r="B38" s="40" t="s">
        <v>118</v>
      </c>
      <c r="C38" s="34" t="s">
        <v>147</v>
      </c>
      <c r="D38" s="34" t="s">
        <v>148</v>
      </c>
      <c r="E38" s="12">
        <v>20204.400000000001</v>
      </c>
      <c r="F38" s="13" t="s">
        <v>95</v>
      </c>
      <c r="G38" s="16">
        <v>0</v>
      </c>
      <c r="H38" s="14">
        <f t="shared" si="0"/>
        <v>20204.400000000001</v>
      </c>
    </row>
    <row r="39" spans="1:9" customFormat="1" ht="15" x14ac:dyDescent="0.25">
      <c r="A39" s="34" t="s">
        <v>46</v>
      </c>
      <c r="B39" s="40" t="s">
        <v>135</v>
      </c>
      <c r="C39" s="34" t="s">
        <v>45</v>
      </c>
      <c r="D39" s="34" t="s">
        <v>136</v>
      </c>
      <c r="E39" s="14">
        <f>360712.27+55451.48</f>
        <v>416163.75</v>
      </c>
      <c r="F39" s="13" t="s">
        <v>118</v>
      </c>
      <c r="G39" s="17">
        <f>37677.13+39385.92+77582.63</f>
        <v>154645.68</v>
      </c>
      <c r="H39" s="14">
        <f t="shared" si="0"/>
        <v>261518.07</v>
      </c>
    </row>
    <row r="40" spans="1:9" customFormat="1" ht="15" x14ac:dyDescent="0.25">
      <c r="A40" s="34" t="s">
        <v>76</v>
      </c>
      <c r="B40" s="40">
        <v>45171</v>
      </c>
      <c r="C40" s="34" t="s">
        <v>88</v>
      </c>
      <c r="D40" s="34" t="s">
        <v>82</v>
      </c>
      <c r="E40" s="14">
        <v>618323.13</v>
      </c>
      <c r="F40" s="12" t="s">
        <v>95</v>
      </c>
      <c r="G40" s="17"/>
      <c r="H40" s="14">
        <f t="shared" si="0"/>
        <v>618323.13</v>
      </c>
    </row>
    <row r="41" spans="1:9" customFormat="1" ht="15" x14ac:dyDescent="0.25">
      <c r="A41" s="34" t="s">
        <v>79</v>
      </c>
      <c r="B41" s="40" t="s">
        <v>67</v>
      </c>
      <c r="C41" s="34" t="s">
        <v>89</v>
      </c>
      <c r="D41" s="34" t="s">
        <v>84</v>
      </c>
      <c r="E41" s="14">
        <v>171400.66</v>
      </c>
      <c r="F41" s="13">
        <v>45202</v>
      </c>
      <c r="G41" s="17">
        <v>171400.66</v>
      </c>
      <c r="H41" s="14">
        <f t="shared" si="0"/>
        <v>0</v>
      </c>
    </row>
    <row r="42" spans="1:9" customFormat="1" ht="15" x14ac:dyDescent="0.25">
      <c r="A42" s="34" t="s">
        <v>156</v>
      </c>
      <c r="B42" s="40" t="s">
        <v>150</v>
      </c>
      <c r="C42" s="41" t="s">
        <v>40</v>
      </c>
      <c r="D42" s="34" t="s">
        <v>157</v>
      </c>
      <c r="E42" s="14">
        <v>138483.70000000001</v>
      </c>
      <c r="F42" s="13" t="s">
        <v>95</v>
      </c>
      <c r="G42" s="17">
        <v>0</v>
      </c>
      <c r="H42" s="14">
        <f t="shared" si="0"/>
        <v>138483.70000000001</v>
      </c>
    </row>
    <row r="43" spans="1:9" customFormat="1" ht="15" x14ac:dyDescent="0.25">
      <c r="A43" s="34" t="s">
        <v>87</v>
      </c>
      <c r="B43" s="40" t="s">
        <v>66</v>
      </c>
      <c r="C43" s="34" t="s">
        <v>91</v>
      </c>
      <c r="D43" s="34" t="s">
        <v>90</v>
      </c>
      <c r="E43" s="14">
        <v>240</v>
      </c>
      <c r="F43" s="12" t="s">
        <v>64</v>
      </c>
      <c r="G43" s="17">
        <v>0</v>
      </c>
      <c r="H43" s="14">
        <f t="shared" si="0"/>
        <v>240</v>
      </c>
    </row>
    <row r="44" spans="1:9" customFormat="1" ht="15" x14ac:dyDescent="0.25">
      <c r="A44" s="34" t="s">
        <v>78</v>
      </c>
      <c r="B44" s="40" t="s">
        <v>66</v>
      </c>
      <c r="C44" s="34" t="s">
        <v>63</v>
      </c>
      <c r="D44" s="34" t="s">
        <v>83</v>
      </c>
      <c r="E44" s="14">
        <v>20625</v>
      </c>
      <c r="F44" s="13">
        <v>44988</v>
      </c>
      <c r="G44" s="17">
        <v>20625</v>
      </c>
      <c r="H44" s="14">
        <f t="shared" si="0"/>
        <v>0</v>
      </c>
    </row>
    <row r="45" spans="1:9" customFormat="1" ht="15" x14ac:dyDescent="0.25">
      <c r="A45" s="34" t="s">
        <v>158</v>
      </c>
      <c r="B45" s="40" t="s">
        <v>106</v>
      </c>
      <c r="C45" s="34" t="s">
        <v>159</v>
      </c>
      <c r="D45" s="34" t="s">
        <v>160</v>
      </c>
      <c r="E45" s="14">
        <v>16570.400000000001</v>
      </c>
      <c r="F45" s="13" t="s">
        <v>95</v>
      </c>
      <c r="G45" s="17">
        <v>0</v>
      </c>
      <c r="H45" s="14">
        <f t="shared" si="0"/>
        <v>16570.400000000001</v>
      </c>
    </row>
    <row r="46" spans="1:9" customFormat="1" ht="15" x14ac:dyDescent="0.25">
      <c r="A46" s="34" t="s">
        <v>47</v>
      </c>
      <c r="B46" s="41" t="s">
        <v>48</v>
      </c>
      <c r="C46" s="41" t="s">
        <v>49</v>
      </c>
      <c r="D46" s="34" t="s">
        <v>50</v>
      </c>
      <c r="E46" s="14">
        <v>614233.06000000006</v>
      </c>
      <c r="F46" s="14">
        <v>0</v>
      </c>
      <c r="G46" s="16">
        <v>0</v>
      </c>
      <c r="H46" s="14">
        <f t="shared" si="0"/>
        <v>614233.06000000006</v>
      </c>
      <c r="I46" s="18"/>
    </row>
    <row r="47" spans="1:9" customFormat="1" ht="15" x14ac:dyDescent="0.25">
      <c r="A47" s="34" t="s">
        <v>51</v>
      </c>
      <c r="B47" s="41" t="s">
        <v>105</v>
      </c>
      <c r="C47" s="41" t="s">
        <v>52</v>
      </c>
      <c r="D47" s="34" t="s">
        <v>107</v>
      </c>
      <c r="E47" s="14">
        <f>78721.2+19425</f>
        <v>98146.2</v>
      </c>
      <c r="F47" s="22" t="s">
        <v>106</v>
      </c>
      <c r="G47" s="17">
        <v>98146.2</v>
      </c>
      <c r="H47" s="14">
        <f t="shared" si="0"/>
        <v>0</v>
      </c>
      <c r="I47" s="18"/>
    </row>
    <row r="48" spans="1:9" customFormat="1" ht="15" x14ac:dyDescent="0.25">
      <c r="A48" s="34" t="s">
        <v>53</v>
      </c>
      <c r="B48" s="40">
        <v>44960</v>
      </c>
      <c r="C48" s="44" t="s">
        <v>54</v>
      </c>
      <c r="D48" s="34" t="s">
        <v>130</v>
      </c>
      <c r="E48" s="12">
        <f>4630+6070.29</f>
        <v>10700.29</v>
      </c>
      <c r="F48" s="15" t="s">
        <v>95</v>
      </c>
      <c r="G48" s="12">
        <v>4630</v>
      </c>
      <c r="H48" s="12">
        <f t="shared" si="0"/>
        <v>6070.2900000000009</v>
      </c>
    </row>
    <row r="49" spans="1:9" s="19" customFormat="1" ht="15" x14ac:dyDescent="0.25">
      <c r="A49" s="34" t="s">
        <v>97</v>
      </c>
      <c r="B49" s="40">
        <v>44960</v>
      </c>
      <c r="C49" s="34" t="s">
        <v>98</v>
      </c>
      <c r="D49" s="34" t="s">
        <v>99</v>
      </c>
      <c r="E49" s="14">
        <v>314706.42</v>
      </c>
      <c r="F49" s="13" t="s">
        <v>100</v>
      </c>
      <c r="G49" s="17">
        <v>314706.42</v>
      </c>
      <c r="H49" s="14">
        <f t="shared" si="0"/>
        <v>0</v>
      </c>
    </row>
    <row r="50" spans="1:9" s="19" customFormat="1" ht="15" x14ac:dyDescent="0.25">
      <c r="A50" s="34" t="s">
        <v>55</v>
      </c>
      <c r="B50" s="40">
        <v>44604</v>
      </c>
      <c r="C50" s="34" t="s">
        <v>56</v>
      </c>
      <c r="D50" s="34" t="s">
        <v>62</v>
      </c>
      <c r="E50" s="14">
        <v>53427.199999999997</v>
      </c>
      <c r="F50" s="13" t="s">
        <v>95</v>
      </c>
      <c r="G50" s="17">
        <v>0</v>
      </c>
      <c r="H50" s="14">
        <f t="shared" si="0"/>
        <v>53427.199999999997</v>
      </c>
    </row>
    <row r="51" spans="1:9" s="19" customFormat="1" ht="15" x14ac:dyDescent="0.25">
      <c r="A51" s="34" t="s">
        <v>57</v>
      </c>
      <c r="B51" s="40" t="s">
        <v>102</v>
      </c>
      <c r="C51" s="34" t="s">
        <v>103</v>
      </c>
      <c r="D51" s="34" t="s">
        <v>104</v>
      </c>
      <c r="E51" s="14">
        <v>90592.57</v>
      </c>
      <c r="F51" s="14" t="s">
        <v>95</v>
      </c>
      <c r="G51" s="17">
        <v>90592.57</v>
      </c>
      <c r="H51" s="14">
        <f t="shared" si="0"/>
        <v>0</v>
      </c>
    </row>
    <row r="52" spans="1:9" s="19" customFormat="1" ht="15" x14ac:dyDescent="0.25">
      <c r="A52" s="34" t="s">
        <v>58</v>
      </c>
      <c r="B52" s="40">
        <v>44929</v>
      </c>
      <c r="C52" s="33" t="s">
        <v>28</v>
      </c>
      <c r="D52" s="34" t="s">
        <v>131</v>
      </c>
      <c r="E52" s="14">
        <v>160357.07</v>
      </c>
      <c r="F52" s="13" t="s">
        <v>95</v>
      </c>
      <c r="G52" s="17">
        <v>0</v>
      </c>
      <c r="H52" s="14">
        <f t="shared" si="0"/>
        <v>160357.07</v>
      </c>
    </row>
    <row r="53" spans="1:9" s="19" customFormat="1" ht="15" x14ac:dyDescent="0.25">
      <c r="A53" s="34" t="s">
        <v>108</v>
      </c>
      <c r="B53" s="40">
        <v>44988</v>
      </c>
      <c r="C53" s="33" t="s">
        <v>109</v>
      </c>
      <c r="D53" s="34" t="s">
        <v>110</v>
      </c>
      <c r="E53" s="14">
        <v>39543</v>
      </c>
      <c r="F53" s="13" t="s">
        <v>100</v>
      </c>
      <c r="G53" s="17">
        <v>39543</v>
      </c>
      <c r="H53" s="14">
        <f t="shared" si="0"/>
        <v>0</v>
      </c>
    </row>
    <row r="54" spans="1:9" customFormat="1" ht="15" x14ac:dyDescent="0.25">
      <c r="A54" s="34" t="s">
        <v>59</v>
      </c>
      <c r="B54" s="34" t="s">
        <v>121</v>
      </c>
      <c r="C54" s="33" t="s">
        <v>60</v>
      </c>
      <c r="D54" s="34" t="s">
        <v>122</v>
      </c>
      <c r="E54" s="12">
        <f>79240.13+79240.13</f>
        <v>158480.26</v>
      </c>
      <c r="F54" s="13" t="s">
        <v>118</v>
      </c>
      <c r="G54" s="16">
        <v>79240.13</v>
      </c>
      <c r="H54" s="14">
        <f t="shared" si="0"/>
        <v>79240.13</v>
      </c>
    </row>
    <row r="55" spans="1:9" ht="22.9" customHeight="1" x14ac:dyDescent="0.25">
      <c r="A55" s="35" t="s">
        <v>61</v>
      </c>
      <c r="B55" s="35"/>
      <c r="C55" s="35"/>
      <c r="D55" s="35"/>
      <c r="E55" s="20">
        <f>SUM(E11:E54)</f>
        <v>13721468.190000001</v>
      </c>
      <c r="F55" s="20"/>
      <c r="G55" s="20">
        <f>SUM(G11:G54)</f>
        <v>4423375.9700000007</v>
      </c>
      <c r="H55" s="20">
        <f>SUM(H11:H54)</f>
        <v>9298092.2200000007</v>
      </c>
      <c r="I55" s="28"/>
    </row>
    <row r="56" spans="1:9" x14ac:dyDescent="0.2">
      <c r="G56" s="4"/>
    </row>
    <row r="57" spans="1:9" x14ac:dyDescent="0.2">
      <c r="D57" s="48"/>
      <c r="G57" s="21"/>
      <c r="I57" s="28"/>
    </row>
    <row r="58" spans="1:9" x14ac:dyDescent="0.2">
      <c r="G58" s="21"/>
    </row>
  </sheetData>
  <autoFilter ref="A10:H54" xr:uid="{00000000-0009-0000-0000-000000000000}">
    <sortState xmlns:xlrd2="http://schemas.microsoft.com/office/spreadsheetml/2017/richdata2" ref="A11:H54">
      <sortCondition ref="A10:A54"/>
    </sortState>
  </autoFilter>
  <mergeCells count="4">
    <mergeCell ref="A5:H5"/>
    <mergeCell ref="A6:H6"/>
    <mergeCell ref="A7:H7"/>
    <mergeCell ref="A9:H9"/>
  </mergeCells>
  <phoneticPr fontId="11" type="noConversion"/>
  <conditionalFormatting sqref="C54">
    <cfRule type="duplicateValues" dxfId="0" priority="2"/>
  </conditionalFormatting>
  <pageMargins left="0.7" right="0.7" top="0.5" bottom="0.57999999999999996" header="0.3" footer="0.3"/>
  <pageSetup scale="47" fitToHeight="0" orientation="landscape" r:id="rId1"/>
  <headerFooter>
    <oddFooter>&amp;R&amp;P/&amp;N</oddFooter>
  </headerFooter>
  <ignoredErrors>
    <ignoredError sqref="B46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abf3335f-e4f0-4829-9abc-95a146d64f3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MARZO-2023</vt:lpstr>
      <vt:lpstr>'MARZO-2023'!Títulos_a_imprimir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2023-04-10T19:30:39Z</cp:lastPrinted>
  <dcterms:created xsi:type="dcterms:W3CDTF">2023-02-06T15:07:28Z</dcterms:created>
  <dcterms:modified xsi:type="dcterms:W3CDTF">2023-04-10T19:30:43Z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