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n.valenzuela\Desktop\"/>
    </mc:Choice>
  </mc:AlternateContent>
  <xr:revisionPtr revIDLastSave="0" documentId="8_{4504F031-F00B-4711-AB29-FECFFC8C65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 (2)" sheetId="2" r:id="rId1"/>
    <sheet name="Sheet1" sheetId="1" r:id="rId2"/>
  </sheets>
  <definedNames>
    <definedName name="_xlnm._FilterDatabase" localSheetId="0" hidden="1">'Hoja1 (2)'!$A$10:$Q$48</definedName>
    <definedName name="_xlnm.Print_Titles" localSheetId="0">'Hoja1 (2)'!$1:$10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2" l="1"/>
  <c r="E38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37" i="2"/>
  <c r="H39" i="2"/>
  <c r="H40" i="2"/>
  <c r="H41" i="2"/>
  <c r="H42" i="2"/>
  <c r="H43" i="2"/>
  <c r="H44" i="2"/>
  <c r="H45" i="2"/>
  <c r="H46" i="2"/>
  <c r="H47" i="2"/>
  <c r="H48" i="2"/>
  <c r="G11" i="2"/>
  <c r="G18" i="2"/>
  <c r="G35" i="2"/>
  <c r="G30" i="2"/>
  <c r="H30" i="2" s="1"/>
  <c r="E41" i="2"/>
  <c r="G41" i="2" s="1"/>
  <c r="E29" i="2"/>
  <c r="G29" i="2" s="1"/>
  <c r="G34" i="2"/>
  <c r="E11" i="2"/>
  <c r="E24" i="2"/>
  <c r="E20" i="2"/>
  <c r="E23" i="2"/>
  <c r="E27" i="2"/>
  <c r="E37" i="2"/>
  <c r="G37" i="2"/>
  <c r="H38" i="2" l="1"/>
  <c r="G50" i="2"/>
  <c r="H11" i="2"/>
  <c r="H50" i="2" s="1"/>
  <c r="E50" i="2"/>
</calcChain>
</file>

<file path=xl/sharedStrings.xml><?xml version="1.0" encoding="utf-8"?>
<sst xmlns="http://schemas.openxmlformats.org/spreadsheetml/2006/main" count="184" uniqueCount="144">
  <si>
    <t>RELACION DE PAGOS A PROVEEDORES</t>
  </si>
  <si>
    <t>30/09/2021</t>
  </si>
  <si>
    <t>16/09/2021</t>
  </si>
  <si>
    <t>02/08/2021</t>
  </si>
  <si>
    <t>Ventas de Formularios de Expotación Vuce-aduanas</t>
  </si>
  <si>
    <t>Servicios Tecnico Profesional, de comunicación Social.</t>
  </si>
  <si>
    <t>27/10/2021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</si>
  <si>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</si>
  <si>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</si>
  <si>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</si>
  <si>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</si>
  <si>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</si>
  <si>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</si>
  <si>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</si>
  <si>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</si>
  <si>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COMPANIA DOMINICANA DE TELEFONOS </t>
  </si>
  <si>
    <t>ELEVADORES DEL NORTE</t>
  </si>
  <si>
    <t>CONT3091/21-B1500000329</t>
  </si>
  <si>
    <t>FUNDACION UNIVERSITARIA IBEROAMERICANA (FUNIBER)</t>
  </si>
  <si>
    <t>10/09/2021</t>
  </si>
  <si>
    <t>B1500000260</t>
  </si>
  <si>
    <t>INGENIERIA Y AIRE ACONDICIONADO</t>
  </si>
  <si>
    <t xml:space="preserve">LA COCINA DE DONA MARY </t>
  </si>
  <si>
    <t>22/10/2021</t>
  </si>
  <si>
    <t>MARTINEZ TORRES TRAVELING SRL</t>
  </si>
  <si>
    <t>OFFITEK SRL</t>
  </si>
  <si>
    <t>P/ compra materiales de oficina.</t>
  </si>
  <si>
    <t>B15000003833</t>
  </si>
  <si>
    <t>SKETCHPROM SRL</t>
  </si>
  <si>
    <t>28/05/2021</t>
  </si>
  <si>
    <t xml:space="preserve">VISUAL SING GRAFICH </t>
  </si>
  <si>
    <t>P/adquisición tarjas.</t>
  </si>
  <si>
    <t>B1500000212</t>
  </si>
  <si>
    <t>WINDTELECOM, SA</t>
  </si>
  <si>
    <t>P/ Servicios de internet para la institución.</t>
  </si>
  <si>
    <t xml:space="preserve">MAXIBODEGAS </t>
  </si>
  <si>
    <t>P/compra materiales de limpieza.</t>
  </si>
  <si>
    <t>B1500000886</t>
  </si>
  <si>
    <t xml:space="preserve">MARILO COMIDA SABROSA </t>
  </si>
  <si>
    <t>B1500000905</t>
  </si>
  <si>
    <t>MARTIN POLANCO PAULA</t>
  </si>
  <si>
    <t>ASOC. DOMINICANA DE ZONAS FRANCAS (ADOZONA)</t>
  </si>
  <si>
    <t>11/10/2021</t>
  </si>
  <si>
    <t>21/06/2021</t>
  </si>
  <si>
    <t>Pago 75% cuota 4/21 del programa académico.</t>
  </si>
  <si>
    <t>Devolución recursos por acuerdo ADOZONA-CNZFE.</t>
  </si>
  <si>
    <t>P/Servicios almuerzos a empleados del CNZFE.</t>
  </si>
  <si>
    <t>Servicios alimenticios.</t>
  </si>
  <si>
    <t>Servicios de alquiler equipos de oficina.</t>
  </si>
  <si>
    <t>Servicios de mantenimiento ascensores.</t>
  </si>
  <si>
    <t>Compra de materiales electricos.</t>
  </si>
  <si>
    <t>CARECHEM DOMINICANA</t>
  </si>
  <si>
    <t>P/Productos de cartón y papel.</t>
  </si>
  <si>
    <t>Materiales de Limpieza</t>
  </si>
  <si>
    <t>P/Servicios telefónicos (FLOTA) y 809-185-4528.</t>
  </si>
  <si>
    <t>P/flotilla de combustible</t>
  </si>
  <si>
    <t>P/Servicios  Seguros Médico y de vida</t>
  </si>
  <si>
    <t>Servicios Médico Empleados</t>
  </si>
  <si>
    <t>Pago servicio recogida de residuos sólidos.</t>
  </si>
  <si>
    <t xml:space="preserve">P/Servicios de Publicidad </t>
  </si>
  <si>
    <t>HUMANO SEGUROS SA</t>
  </si>
  <si>
    <t xml:space="preserve">AYUNTAMIENTO DEL DISTRITO NACIONAL </t>
  </si>
  <si>
    <t>BANCO DE RESERVAS DE LA REP. DOM.</t>
  </si>
  <si>
    <t xml:space="preserve">EDITORA EL CARIBE </t>
  </si>
  <si>
    <t>SEGURO UNIVERSAL</t>
  </si>
  <si>
    <t>ALTICE DOMINICANA, SA</t>
  </si>
  <si>
    <t xml:space="preserve"> </t>
  </si>
  <si>
    <t>TOTAL</t>
  </si>
  <si>
    <t>VALORES RD$</t>
  </si>
  <si>
    <t>CORRESPONDIENTE AL 30 DE NOVIEMBRE 2021</t>
  </si>
  <si>
    <t>ESPECIALIDADES EN CARROCERIA, JG, SRL</t>
  </si>
  <si>
    <t>24/11/2021</t>
  </si>
  <si>
    <t>Pago accesorios y tintado, para vehiculo, s/oc#131/21</t>
  </si>
  <si>
    <t>B1500000306</t>
  </si>
  <si>
    <t>25/11/2021</t>
  </si>
  <si>
    <t>MUEBLES Y EQUIPOS P/OFICINA LEON GONZALEZ SRL</t>
  </si>
  <si>
    <t>19/11/2021</t>
  </si>
  <si>
    <t>Pago mobiliarios de oficina, oc#111/21.</t>
  </si>
  <si>
    <t>B1500000554</t>
  </si>
  <si>
    <t>19/12/2021</t>
  </si>
  <si>
    <t>B1500000162</t>
  </si>
  <si>
    <t>16/11/2021</t>
  </si>
  <si>
    <t>P/Servicios de internet No. 829-110-6594,0829-118-1864,  CENTRAL TELEF. correspondiente mes NOVIEMBRE 2021.</t>
  </si>
  <si>
    <t>28/11/2021</t>
  </si>
  <si>
    <t>B15000110372/14276/B1500110367/11433/113373/114413</t>
  </si>
  <si>
    <t>26/11/2021</t>
  </si>
  <si>
    <t>B1500008772/8873</t>
  </si>
  <si>
    <t>15/11/2021</t>
  </si>
  <si>
    <t>Flota Noviembre 2021</t>
  </si>
  <si>
    <t>EMPRESA DISTRBUIDORA DE ELECTRICIDAD DEL ESTE S.A</t>
  </si>
  <si>
    <t>CONT/B1500000130/137</t>
  </si>
  <si>
    <t>VIAMAR,SA</t>
  </si>
  <si>
    <t>Compra vehiculo para la institución.</t>
  </si>
  <si>
    <t>B1500006941</t>
  </si>
  <si>
    <t>SOUND GARDEN TECHOLOGIES</t>
  </si>
  <si>
    <t>INVERSIONES IPARRA DEL CARIBE, SRL</t>
  </si>
  <si>
    <t>30/11/2021</t>
  </si>
  <si>
    <t>CENTRO XPERT SE, SRL</t>
  </si>
  <si>
    <t>Productos Tecnologics</t>
  </si>
  <si>
    <t>B150000000033</t>
  </si>
  <si>
    <t>B100000614</t>
  </si>
  <si>
    <t>EQUIPOS TECNOLOGICS</t>
  </si>
  <si>
    <t>CONT4490/21-B1500000279/80/81</t>
  </si>
  <si>
    <t>BROTHER RSR SUPPLY OFFICS, SRL</t>
  </si>
  <si>
    <t>B15000000751</t>
  </si>
  <si>
    <t>CONTRATO BS-0004321-2021</t>
  </si>
  <si>
    <t>ENFOQUE DIGITAL, SRL</t>
  </si>
  <si>
    <t>Ascesorios de Cámara</t>
  </si>
  <si>
    <t>Cotz.23741</t>
  </si>
  <si>
    <t>11/30/2021</t>
  </si>
  <si>
    <t>SAN MIGUEL, C POR A.</t>
  </si>
  <si>
    <t>Mantenimiento planta electrica</t>
  </si>
  <si>
    <t>B15000001318</t>
  </si>
  <si>
    <t>GRAFICA WILLIAN, SRL</t>
  </si>
  <si>
    <t>Suministro de oficinas</t>
  </si>
  <si>
    <t>B1500000780</t>
  </si>
  <si>
    <t>Servicios de electricidad</t>
  </si>
  <si>
    <t>B15000181242</t>
  </si>
  <si>
    <t>30/11/3021</t>
  </si>
  <si>
    <t>B1500034594/35039</t>
  </si>
  <si>
    <t>B1500006055</t>
  </si>
  <si>
    <t>CAASD</t>
  </si>
  <si>
    <t>Servicios de Agua</t>
  </si>
  <si>
    <t>B1500078058/94</t>
  </si>
  <si>
    <t>MANUEL ARSENIO UREÑA, S.A.</t>
  </si>
  <si>
    <t>Compra neumáticos</t>
  </si>
  <si>
    <t>B150002494</t>
  </si>
  <si>
    <t>B1500003371</t>
  </si>
  <si>
    <t>B1500021073/20904</t>
  </si>
  <si>
    <t>IAG CREATIVES, SRL</t>
  </si>
  <si>
    <t>Servicios de Impresión</t>
  </si>
  <si>
    <t>B1500000004</t>
  </si>
  <si>
    <t>B1500028818</t>
  </si>
  <si>
    <t>CONT/ALQ21/fs.B1500000279/280/281</t>
  </si>
  <si>
    <t>MP UNIFORMES DE EMPRESAS, SRL</t>
  </si>
  <si>
    <t>Compra de Uniformes empleados</t>
  </si>
  <si>
    <t>B1500000085</t>
  </si>
  <si>
    <t>2790*75%/B1500000331</t>
  </si>
  <si>
    <t>DAF TRADING., SRL</t>
  </si>
  <si>
    <t>Baterias de Inversores</t>
  </si>
  <si>
    <t>B1500000822</t>
  </si>
  <si>
    <t>Compra varias</t>
  </si>
  <si>
    <t>B1500094505</t>
  </si>
  <si>
    <t>CENTRO CUESTA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</si>
</sst>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1" fontId="4" fillId="0" borderId="0" xfId="0" applyNumberFormat="1" applyFont="1"/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4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/>
    <xf numFmtId="0" fontId="6" fillId="2" borderId="1" xfId="0" applyFont="1" applyFill="1" applyBorder="1" applyAlignment="1"/>
    <xf numFmtId="0" fontId="0" fillId="0" borderId="1" xfId="0" applyFont="1" applyBorder="1" applyAlignment="1"/>
    <xf numFmtId="0" fontId="2" fillId="2" borderId="1" xfId="0" applyFont="1" applyFill="1" applyBorder="1" applyAlignment="1"/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1" xfId="0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left"/>
    </xf>
    <xf numFmtId="43" fontId="0" fillId="0" borderId="1" xfId="1" applyFont="1" applyFill="1" applyBorder="1" applyAlignment="1">
      <alignment horizontal="center"/>
    </xf>
    <xf numFmtId="43" fontId="8" fillId="0" borderId="1" xfId="1" applyFont="1" applyFill="1" applyBorder="1" applyAlignment="1">
      <alignment horizontal="center"/>
    </xf>
    <xf numFmtId="0" fontId="0" fillId="0" borderId="0" xfId="0" applyFill="1"/>
    <xf numFmtId="43" fontId="3" fillId="0" borderId="0" xfId="0" applyNumberFormat="1" applyFont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 wrapText="1"/>
    </xf>
    <xf numFmtId="49" fontId="8" fillId="0" borderId="0" xfId="0" applyNumberFormat="1" applyFont="1" applyFill="1"/>
    <xf numFmtId="1" fontId="8" fillId="0" borderId="0" xfId="0" applyNumberFormat="1" applyFont="1" applyFill="1"/>
    <xf numFmtId="4" fontId="8" fillId="0" borderId="0" xfId="0" applyNumberFormat="1" applyFont="1" applyFill="1"/>
    <xf numFmtId="2" fontId="8" fillId="0" borderId="0" xfId="0" applyNumberFormat="1" applyFont="1" applyFill="1"/>
    <xf numFmtId="0" fontId="0" fillId="0" borderId="1" xfId="0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8" fillId="0" borderId="0" xfId="0" applyFont="1" applyFill="1"/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43" fontId="12" fillId="0" borderId="1" xfId="1" applyFont="1" applyFill="1" applyBorder="1" applyAlignment="1">
      <alignment horizontal="center"/>
    </xf>
    <xf numFmtId="43" fontId="12" fillId="0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 2" xfId="2" xr:uid="{00000000-0005-0000-0000-000000000000}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5</xdr:row>
      <xdr:rowOff>43815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68203A-18B8-44A7-B0D3-818A6B3702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999909"/>
        </a:xfrm>
        <a:prstGeom prst="rect">
          <a:avLst/>
        </a:prstGeom>
      </xdr:spPr>
    </xdr:pic>
    <xdr:clientData/>
  </xdr:twoCellAnchor>
  <xdr:oneCellAnchor>
    <xdr:from>
      <xdr:col>0</xdr:col>
      <xdr:colOff>697302</xdr:colOff>
      <xdr:row>53</xdr:row>
      <xdr:rowOff>115019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8F03829-E1DC-4FEB-82F4-DFA7792D048E}"/>
            </a:ext>
          </a:extLst>
        </xdr:cNvPr>
        <xdr:cNvSpPr txBox="1">
          <a:spLocks noChangeArrowheads="1"/>
        </xdr:cNvSpPr>
      </xdr:nvSpPr>
      <xdr:spPr bwMode="auto">
        <a:xfrm>
          <a:off x="697302" y="18359887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2954248</xdr:colOff>
      <xdr:row>53</xdr:row>
      <xdr:rowOff>124904</xdr:rowOff>
    </xdr:from>
    <xdr:to>
      <xdr:col>5</xdr:col>
      <xdr:colOff>431081</xdr:colOff>
      <xdr:row>59</xdr:row>
      <xdr:rowOff>143954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413603DF-9EB5-46A9-BA82-711E0B0C1374}"/>
            </a:ext>
          </a:extLst>
        </xdr:cNvPr>
        <xdr:cNvSpPr txBox="1">
          <a:spLocks noChangeArrowheads="1"/>
        </xdr:cNvSpPr>
      </xdr:nvSpPr>
      <xdr:spPr bwMode="auto">
        <a:xfrm>
          <a:off x="8049224" y="20100446"/>
          <a:ext cx="3766928" cy="9895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tabSelected="1" zoomScale="106" zoomScaleNormal="106" workbookViewId="0">
      <pane ySplit="1" topLeftCell="A2" activePane="bottomLeft" state="frozen"/>
      <selection pane="bottomLeft" activeCell="G58" sqref="G58"/>
    </sheetView>
  </sheetViews>
  <sheetFormatPr baseColWidth="10" defaultColWidth="11.5546875" defaultRowHeight="13.8" x14ac:dyDescent="0.3"/>
  <cols>
    <col min="1" max="1" width="59.33203125" style="22" customWidth="1"/>
    <col min="2" max="2" width="17.109375" style="2" customWidth="1"/>
    <col min="3" max="3" width="46.33203125" style="19" customWidth="1"/>
    <col min="4" max="4" width="38" style="19" customWidth="1"/>
    <col min="5" max="5" width="22.5546875" style="13" customWidth="1"/>
    <col min="6" max="6" width="14.33203125" style="2" customWidth="1"/>
    <col min="7" max="7" width="20.5546875" style="2" customWidth="1"/>
    <col min="8" max="8" width="27" style="13" customWidth="1"/>
    <col min="9" max="9" width="13" style="1" bestFit="1" customWidth="1"/>
    <col min="10" max="10" width="12.44140625" style="1" bestFit="1" customWidth="1"/>
    <col min="11" max="11" width="3.109375" style="1" bestFit="1" customWidth="1"/>
    <col min="12" max="12" width="5.44140625" style="1" bestFit="1" customWidth="1"/>
    <col min="13" max="13" width="6.6640625" style="1" bestFit="1" customWidth="1"/>
    <col min="14" max="14" width="9.109375" style="1" bestFit="1" customWidth="1"/>
    <col min="15" max="15" width="6.6640625" style="1" bestFit="1" customWidth="1"/>
    <col min="16" max="16" width="3.5546875" style="1" bestFit="1" customWidth="1"/>
    <col min="17" max="17" width="8" style="1" bestFit="1" customWidth="1"/>
    <col min="18" max="16384" width="11.5546875" style="1"/>
  </cols>
  <sheetData>
    <row r="1" spans="1:17" x14ac:dyDescent="0.3">
      <c r="E1" s="12"/>
      <c r="H1" s="12"/>
    </row>
    <row r="2" spans="1:17" x14ac:dyDescent="0.3">
      <c r="E2" s="12"/>
      <c r="I2" s="3"/>
    </row>
    <row r="3" spans="1:17" x14ac:dyDescent="0.3">
      <c r="B3" s="4"/>
      <c r="C3" s="26"/>
      <c r="E3" s="12"/>
      <c r="F3" s="4"/>
      <c r="G3" s="4"/>
      <c r="H3" s="12"/>
      <c r="I3" s="5"/>
      <c r="J3" s="3"/>
      <c r="K3" s="5"/>
    </row>
    <row r="4" spans="1:17" x14ac:dyDescent="0.3">
      <c r="C4" s="26"/>
      <c r="D4" s="28"/>
      <c r="H4" s="12"/>
    </row>
    <row r="5" spans="1:17" ht="21" x14ac:dyDescent="0.4">
      <c r="A5" s="56" t="s">
        <v>0</v>
      </c>
      <c r="B5" s="56"/>
      <c r="C5" s="56"/>
      <c r="D5" s="56"/>
      <c r="E5" s="56"/>
      <c r="F5" s="56"/>
      <c r="G5" s="56"/>
      <c r="H5" s="56"/>
      <c r="J5" s="3"/>
    </row>
    <row r="6" spans="1:17" ht="21" x14ac:dyDescent="0.4">
      <c r="A6" s="56" t="s">
        <v>69</v>
      </c>
      <c r="B6" s="56"/>
      <c r="C6" s="56"/>
      <c r="D6" s="56"/>
      <c r="E6" s="56"/>
      <c r="F6" s="56"/>
      <c r="G6" s="56"/>
      <c r="H6" s="56"/>
      <c r="I6" s="3"/>
      <c r="J6" s="3"/>
      <c r="K6" s="3"/>
      <c r="L6" s="3"/>
      <c r="M6" s="3"/>
      <c r="N6" s="3"/>
      <c r="O6" s="3"/>
      <c r="Q6" s="3"/>
    </row>
    <row r="7" spans="1:17" ht="21" x14ac:dyDescent="0.4">
      <c r="A7" s="56" t="s">
        <v>68</v>
      </c>
      <c r="B7" s="56"/>
      <c r="C7" s="56"/>
      <c r="D7" s="56"/>
      <c r="E7" s="56"/>
      <c r="F7" s="56"/>
      <c r="G7" s="56"/>
      <c r="H7" s="56"/>
      <c r="I7" s="3"/>
      <c r="J7" s="3"/>
      <c r="K7" s="3"/>
      <c r="L7" s="3"/>
      <c r="M7" s="3"/>
      <c r="N7" s="3"/>
      <c r="O7" s="3"/>
      <c r="Q7" s="3"/>
    </row>
    <row r="8" spans="1:17" ht="21" x14ac:dyDescent="0.4">
      <c r="A8" s="15"/>
      <c r="B8" s="15"/>
      <c r="C8" s="27"/>
      <c r="D8" s="27"/>
      <c r="E8" s="15"/>
      <c r="F8" s="15"/>
      <c r="G8" s="15"/>
      <c r="H8" s="15"/>
      <c r="I8" s="3"/>
      <c r="J8" s="3"/>
      <c r="K8" s="3"/>
      <c r="L8" s="3"/>
      <c r="M8" s="3"/>
      <c r="N8" s="3"/>
      <c r="O8" s="3"/>
      <c r="Q8" s="3"/>
    </row>
    <row r="9" spans="1:17" ht="21" x14ac:dyDescent="0.4">
      <c r="A9" s="57" t="s">
        <v>66</v>
      </c>
      <c r="B9" s="57"/>
      <c r="C9" s="57"/>
      <c r="D9" s="57"/>
      <c r="E9" s="57"/>
      <c r="F9" s="57"/>
      <c r="G9" s="57"/>
      <c r="H9" s="57"/>
      <c r="I9" s="3"/>
      <c r="J9" s="3"/>
      <c r="K9" s="3"/>
      <c r="L9" s="3"/>
      <c r="M9" s="3"/>
      <c r="N9" s="3"/>
      <c r="O9" s="3"/>
      <c r="Q9" s="3"/>
    </row>
    <row r="10" spans="1:17" s="6" customFormat="1" ht="46.8" x14ac:dyDescent="0.3">
      <c r="A10" s="23" t="s">
        <v>7</v>
      </c>
      <c r="B10" s="7" t="s">
        <v>8</v>
      </c>
      <c r="C10" s="7" t="s">
        <v>9</v>
      </c>
      <c r="D10" s="8" t="s">
        <v>10</v>
      </c>
      <c r="E10" s="9" t="s">
        <v>11</v>
      </c>
      <c r="F10" s="10" t="s">
        <v>12</v>
      </c>
      <c r="G10" s="10" t="s">
        <v>13</v>
      </c>
      <c r="H10" s="11" t="s">
        <v>14</v>
      </c>
    </row>
    <row r="11" spans="1:17" s="34" customFormat="1" ht="14.4" x14ac:dyDescent="0.3">
      <c r="A11" s="29" t="s">
        <v>65</v>
      </c>
      <c r="B11" s="30" t="s">
        <v>96</v>
      </c>
      <c r="C11" s="31" t="s">
        <v>54</v>
      </c>
      <c r="D11" s="31" t="s">
        <v>119</v>
      </c>
      <c r="E11" s="32">
        <f>24368.75+120867.28</f>
        <v>145236.03</v>
      </c>
      <c r="F11" s="36" t="s">
        <v>96</v>
      </c>
      <c r="G11" s="54">
        <f>+E11</f>
        <v>145236.03</v>
      </c>
      <c r="H11" s="33">
        <f>+E11-G11</f>
        <v>0</v>
      </c>
    </row>
    <row r="12" spans="1:17" s="34" customFormat="1" ht="28.8" x14ac:dyDescent="0.3">
      <c r="A12" s="29" t="s">
        <v>41</v>
      </c>
      <c r="B12" s="37" t="s">
        <v>109</v>
      </c>
      <c r="C12" s="31" t="s">
        <v>45</v>
      </c>
      <c r="D12" s="38" t="s">
        <v>4</v>
      </c>
      <c r="E12" s="33">
        <v>2541800</v>
      </c>
      <c r="F12" s="37" t="s">
        <v>42</v>
      </c>
      <c r="G12" s="55">
        <v>0</v>
      </c>
      <c r="H12" s="33">
        <f t="shared" ref="H12:H48" si="0">+E12-G12</f>
        <v>2541800</v>
      </c>
      <c r="I12" s="39"/>
      <c r="J12" s="39"/>
      <c r="K12" s="40"/>
      <c r="L12" s="40"/>
      <c r="M12" s="40"/>
      <c r="N12" s="41"/>
      <c r="P12" s="42"/>
      <c r="Q12" s="42"/>
    </row>
    <row r="13" spans="1:17" s="34" customFormat="1" ht="14.4" x14ac:dyDescent="0.3">
      <c r="A13" s="29" t="s">
        <v>61</v>
      </c>
      <c r="B13" s="37" t="s">
        <v>96</v>
      </c>
      <c r="C13" s="31" t="s">
        <v>58</v>
      </c>
      <c r="D13" s="43" t="s">
        <v>132</v>
      </c>
      <c r="E13" s="32">
        <v>714</v>
      </c>
      <c r="F13" s="36" t="s">
        <v>96</v>
      </c>
      <c r="G13" s="54">
        <v>714</v>
      </c>
      <c r="H13" s="33">
        <f t="shared" si="0"/>
        <v>0</v>
      </c>
    </row>
    <row r="14" spans="1:17" s="34" customFormat="1" ht="14.4" x14ac:dyDescent="0.3">
      <c r="A14" s="29" t="s">
        <v>62</v>
      </c>
      <c r="B14" s="30">
        <v>44207</v>
      </c>
      <c r="C14" s="31" t="s">
        <v>55</v>
      </c>
      <c r="D14" s="43" t="s">
        <v>88</v>
      </c>
      <c r="E14" s="32">
        <v>600000</v>
      </c>
      <c r="F14" s="36" t="s">
        <v>96</v>
      </c>
      <c r="G14" s="54">
        <v>600000</v>
      </c>
      <c r="H14" s="33">
        <f t="shared" si="0"/>
        <v>0</v>
      </c>
    </row>
    <row r="15" spans="1:17" s="34" customFormat="1" ht="14.4" x14ac:dyDescent="0.3">
      <c r="A15" s="29" t="s">
        <v>103</v>
      </c>
      <c r="B15" s="30">
        <v>44530</v>
      </c>
      <c r="C15" s="44" t="s">
        <v>53</v>
      </c>
      <c r="D15" s="43" t="s">
        <v>104</v>
      </c>
      <c r="E15" s="32">
        <v>8475</v>
      </c>
      <c r="F15" s="45">
        <v>44530</v>
      </c>
      <c r="G15" s="55">
        <v>0</v>
      </c>
      <c r="H15" s="33">
        <f t="shared" si="0"/>
        <v>8475</v>
      </c>
      <c r="I15" s="39"/>
      <c r="J15" s="39"/>
      <c r="K15" s="40"/>
      <c r="L15" s="40"/>
      <c r="M15" s="40"/>
      <c r="N15" s="41"/>
      <c r="P15" s="42"/>
      <c r="Q15" s="42"/>
    </row>
    <row r="16" spans="1:17" s="34" customFormat="1" ht="14.4" x14ac:dyDescent="0.3">
      <c r="A16" s="29" t="s">
        <v>51</v>
      </c>
      <c r="B16" s="36" t="s">
        <v>81</v>
      </c>
      <c r="C16" s="38" t="s">
        <v>52</v>
      </c>
      <c r="D16" s="43" t="s">
        <v>80</v>
      </c>
      <c r="E16" s="32">
        <v>50002.5</v>
      </c>
      <c r="F16" s="32">
        <v>0</v>
      </c>
      <c r="G16" s="54">
        <v>0</v>
      </c>
      <c r="H16" s="33">
        <f t="shared" si="0"/>
        <v>50002.5</v>
      </c>
      <c r="I16" s="39"/>
      <c r="J16" s="39"/>
      <c r="K16" s="40"/>
      <c r="L16" s="40"/>
      <c r="M16" s="40"/>
      <c r="N16" s="41"/>
      <c r="P16" s="42"/>
      <c r="Q16" s="42"/>
    </row>
    <row r="17" spans="1:17" s="34" customFormat="1" ht="14.4" x14ac:dyDescent="0.3">
      <c r="A17" s="29" t="s">
        <v>121</v>
      </c>
      <c r="B17" s="36" t="s">
        <v>96</v>
      </c>
      <c r="C17" s="38" t="s">
        <v>122</v>
      </c>
      <c r="D17" s="43" t="s">
        <v>123</v>
      </c>
      <c r="E17" s="32">
        <v>660</v>
      </c>
      <c r="F17" s="32" t="s">
        <v>118</v>
      </c>
      <c r="G17" s="54">
        <v>660</v>
      </c>
      <c r="H17" s="33">
        <f t="shared" si="0"/>
        <v>0</v>
      </c>
      <c r="I17" s="39"/>
      <c r="J17" s="39"/>
      <c r="K17" s="40"/>
      <c r="L17" s="40"/>
      <c r="M17" s="40"/>
      <c r="N17" s="41"/>
      <c r="P17" s="42"/>
      <c r="Q17" s="42"/>
    </row>
    <row r="18" spans="1:17" s="34" customFormat="1" ht="14.4" x14ac:dyDescent="0.3">
      <c r="A18" s="29" t="s">
        <v>143</v>
      </c>
      <c r="B18" s="36" t="s">
        <v>96</v>
      </c>
      <c r="C18" s="31" t="s">
        <v>141</v>
      </c>
      <c r="D18" s="43" t="s">
        <v>142</v>
      </c>
      <c r="E18" s="32">
        <v>11113.26</v>
      </c>
      <c r="F18" s="36" t="s">
        <v>96</v>
      </c>
      <c r="G18" s="54">
        <f>+E18</f>
        <v>11113.26</v>
      </c>
      <c r="H18" s="33">
        <f t="shared" si="0"/>
        <v>0</v>
      </c>
    </row>
    <row r="19" spans="1:17" s="34" customFormat="1" ht="14.4" x14ac:dyDescent="0.3">
      <c r="A19" s="29" t="s">
        <v>97</v>
      </c>
      <c r="B19" s="36" t="s">
        <v>96</v>
      </c>
      <c r="C19" s="38"/>
      <c r="D19" s="43"/>
      <c r="E19" s="32">
        <v>1245472.6599999999</v>
      </c>
      <c r="F19" s="30" t="s">
        <v>96</v>
      </c>
      <c r="G19" s="54">
        <v>0</v>
      </c>
      <c r="H19" s="33">
        <f t="shared" si="0"/>
        <v>1245472.6599999999</v>
      </c>
      <c r="I19" s="39"/>
      <c r="J19" s="39"/>
      <c r="K19" s="40"/>
      <c r="L19" s="40"/>
      <c r="M19" s="40"/>
      <c r="N19" s="41"/>
      <c r="P19" s="42"/>
      <c r="Q19" s="42"/>
    </row>
    <row r="20" spans="1:17" s="34" customFormat="1" ht="43.2" x14ac:dyDescent="0.3">
      <c r="A20" s="29" t="s">
        <v>15</v>
      </c>
      <c r="B20" s="36" t="s">
        <v>83</v>
      </c>
      <c r="C20" s="44" t="s">
        <v>82</v>
      </c>
      <c r="D20" s="38" t="s">
        <v>84</v>
      </c>
      <c r="E20" s="33">
        <f>1243.75+3368.75+251795.89+251127.39+3368.75+1243.75+0.4</f>
        <v>512148.68000000005</v>
      </c>
      <c r="F20" s="36" t="s">
        <v>83</v>
      </c>
      <c r="G20" s="55">
        <v>256408.39</v>
      </c>
      <c r="H20" s="33">
        <f t="shared" si="0"/>
        <v>255740.29000000004</v>
      </c>
    </row>
    <row r="21" spans="1:17" s="34" customFormat="1" ht="14.4" x14ac:dyDescent="0.3">
      <c r="A21" s="29" t="s">
        <v>138</v>
      </c>
      <c r="B21" s="36" t="s">
        <v>96</v>
      </c>
      <c r="C21" s="43" t="s">
        <v>139</v>
      </c>
      <c r="D21" s="43" t="s">
        <v>140</v>
      </c>
      <c r="E21" s="32">
        <v>565710.4</v>
      </c>
      <c r="F21" s="36" t="s">
        <v>23</v>
      </c>
      <c r="G21" s="54">
        <v>565710.4</v>
      </c>
      <c r="H21" s="33">
        <f t="shared" si="0"/>
        <v>0</v>
      </c>
      <c r="I21" s="39"/>
      <c r="J21" s="39"/>
      <c r="K21" s="40"/>
      <c r="L21" s="40"/>
      <c r="M21" s="40"/>
      <c r="N21" s="41"/>
      <c r="P21" s="42"/>
      <c r="Q21" s="42"/>
    </row>
    <row r="22" spans="1:17" s="34" customFormat="1" ht="14.4" x14ac:dyDescent="0.3">
      <c r="A22" s="29" t="s">
        <v>63</v>
      </c>
      <c r="B22" s="36" t="s">
        <v>96</v>
      </c>
      <c r="C22" s="31" t="s">
        <v>59</v>
      </c>
      <c r="D22" s="31" t="s">
        <v>127</v>
      </c>
      <c r="E22" s="32">
        <v>58986</v>
      </c>
      <c r="F22" s="36" t="s">
        <v>96</v>
      </c>
      <c r="G22" s="54">
        <v>58986</v>
      </c>
      <c r="H22" s="33">
        <f t="shared" si="0"/>
        <v>0</v>
      </c>
    </row>
    <row r="23" spans="1:17" s="34" customFormat="1" ht="14.4" x14ac:dyDescent="0.3">
      <c r="A23" s="29" t="s">
        <v>16</v>
      </c>
      <c r="B23" s="36" t="s">
        <v>2</v>
      </c>
      <c r="C23" s="43" t="s">
        <v>49</v>
      </c>
      <c r="D23" s="43" t="s">
        <v>17</v>
      </c>
      <c r="E23" s="32">
        <f>44080+31295.18-11800</f>
        <v>63575.179999999993</v>
      </c>
      <c r="F23" s="30">
        <v>44237</v>
      </c>
      <c r="G23" s="55">
        <v>10760</v>
      </c>
      <c r="H23" s="33">
        <f t="shared" si="0"/>
        <v>52815.179999999993</v>
      </c>
      <c r="I23" s="39"/>
      <c r="J23" s="39"/>
      <c r="K23" s="40"/>
      <c r="L23" s="40"/>
      <c r="M23" s="40"/>
      <c r="N23" s="46"/>
      <c r="P23" s="42"/>
      <c r="Q23" s="42"/>
    </row>
    <row r="24" spans="1:17" s="34" customFormat="1" ht="14.4" x14ac:dyDescent="0.3">
      <c r="A24" s="29" t="s">
        <v>89</v>
      </c>
      <c r="B24" s="36" t="s">
        <v>96</v>
      </c>
      <c r="C24" s="38" t="s">
        <v>116</v>
      </c>
      <c r="D24" s="43" t="s">
        <v>117</v>
      </c>
      <c r="E24" s="32">
        <f>253441.45+258016.08</f>
        <v>511457.53</v>
      </c>
      <c r="F24" s="36" t="s">
        <v>96</v>
      </c>
      <c r="G24" s="54">
        <v>258016.08</v>
      </c>
      <c r="H24" s="33">
        <f t="shared" si="0"/>
        <v>253441.45000000004</v>
      </c>
      <c r="I24" s="39"/>
      <c r="J24" s="39"/>
      <c r="K24" s="40"/>
      <c r="L24" s="40"/>
      <c r="M24" s="40"/>
      <c r="N24" s="41"/>
      <c r="P24" s="42"/>
      <c r="Q24" s="42"/>
    </row>
    <row r="25" spans="1:17" s="34" customFormat="1" ht="14.4" x14ac:dyDescent="0.3">
      <c r="A25" s="29" t="s">
        <v>106</v>
      </c>
      <c r="B25" s="30">
        <v>44530</v>
      </c>
      <c r="C25" s="31" t="s">
        <v>107</v>
      </c>
      <c r="D25" s="31" t="s">
        <v>108</v>
      </c>
      <c r="E25" s="32">
        <v>39802.92</v>
      </c>
      <c r="F25" s="30">
        <v>44530</v>
      </c>
      <c r="G25" s="55">
        <v>0</v>
      </c>
      <c r="H25" s="33">
        <f t="shared" si="0"/>
        <v>39802.92</v>
      </c>
    </row>
    <row r="26" spans="1:17" s="34" customFormat="1" ht="14.4" x14ac:dyDescent="0.3">
      <c r="A26" s="29" t="s">
        <v>70</v>
      </c>
      <c r="B26" s="37" t="s">
        <v>71</v>
      </c>
      <c r="C26" s="31" t="s">
        <v>72</v>
      </c>
      <c r="D26" s="43" t="s">
        <v>73</v>
      </c>
      <c r="E26" s="33">
        <v>54443.4</v>
      </c>
      <c r="F26" s="37" t="s">
        <v>74</v>
      </c>
      <c r="G26" s="55">
        <v>0</v>
      </c>
      <c r="H26" s="33">
        <f t="shared" si="0"/>
        <v>54443.4</v>
      </c>
      <c r="I26" s="39"/>
      <c r="J26" s="39"/>
      <c r="K26" s="40"/>
      <c r="L26" s="40"/>
      <c r="M26" s="40"/>
      <c r="N26" s="41"/>
      <c r="P26" s="42"/>
      <c r="Q26" s="42"/>
    </row>
    <row r="27" spans="1:17" s="34" customFormat="1" ht="14.4" x14ac:dyDescent="0.3">
      <c r="A27" s="29" t="s">
        <v>18</v>
      </c>
      <c r="B27" s="37" t="s">
        <v>19</v>
      </c>
      <c r="C27" s="31" t="s">
        <v>44</v>
      </c>
      <c r="D27" s="43" t="s">
        <v>137</v>
      </c>
      <c r="E27" s="33">
        <f>93650.43-5770</f>
        <v>87880.43</v>
      </c>
      <c r="F27" s="37" t="s">
        <v>96</v>
      </c>
      <c r="G27" s="55">
        <v>5438.75</v>
      </c>
      <c r="H27" s="33">
        <f t="shared" si="0"/>
        <v>82441.679999999993</v>
      </c>
      <c r="I27" s="39"/>
      <c r="J27" s="39"/>
      <c r="K27" s="40"/>
      <c r="L27" s="40"/>
      <c r="M27" s="40"/>
      <c r="N27" s="42"/>
      <c r="P27" s="42"/>
      <c r="Q27" s="42"/>
    </row>
    <row r="28" spans="1:17" s="34" customFormat="1" ht="14.4" x14ac:dyDescent="0.3">
      <c r="A28" s="29" t="s">
        <v>113</v>
      </c>
      <c r="B28" s="30" t="s">
        <v>96</v>
      </c>
      <c r="C28" s="31" t="s">
        <v>114</v>
      </c>
      <c r="D28" s="31" t="s">
        <v>115</v>
      </c>
      <c r="E28" s="32">
        <v>114256.75</v>
      </c>
      <c r="F28" s="36" t="s">
        <v>96</v>
      </c>
      <c r="G28" s="54">
        <v>0</v>
      </c>
      <c r="H28" s="33">
        <f t="shared" si="0"/>
        <v>114256.75</v>
      </c>
    </row>
    <row r="29" spans="1:17" s="34" customFormat="1" ht="14.4" x14ac:dyDescent="0.3">
      <c r="A29" s="29" t="s">
        <v>60</v>
      </c>
      <c r="B29" s="36" t="s">
        <v>96</v>
      </c>
      <c r="C29" s="43" t="s">
        <v>56</v>
      </c>
      <c r="D29" s="43" t="s">
        <v>128</v>
      </c>
      <c r="E29" s="32">
        <f>110975.83+39311.34</f>
        <v>150287.16999999998</v>
      </c>
      <c r="F29" s="36" t="s">
        <v>96</v>
      </c>
      <c r="G29" s="54">
        <f>+E29</f>
        <v>150287.16999999998</v>
      </c>
      <c r="H29" s="33">
        <f t="shared" si="0"/>
        <v>0</v>
      </c>
      <c r="I29" s="39"/>
      <c r="J29" s="39"/>
      <c r="K29" s="40"/>
      <c r="L29" s="40"/>
      <c r="M29" s="40"/>
      <c r="N29" s="41"/>
      <c r="P29" s="42"/>
      <c r="Q29" s="42"/>
    </row>
    <row r="30" spans="1:17" s="34" customFormat="1" ht="14.4" x14ac:dyDescent="0.3">
      <c r="A30" s="29" t="s">
        <v>129</v>
      </c>
      <c r="B30" s="36" t="s">
        <v>96</v>
      </c>
      <c r="C30" s="43" t="s">
        <v>130</v>
      </c>
      <c r="D30" s="43" t="s">
        <v>131</v>
      </c>
      <c r="E30" s="32">
        <v>12712.5</v>
      </c>
      <c r="F30" s="36" t="s">
        <v>96</v>
      </c>
      <c r="G30" s="54">
        <f>+E30</f>
        <v>12712.5</v>
      </c>
      <c r="H30" s="33">
        <f t="shared" si="0"/>
        <v>0</v>
      </c>
      <c r="I30" s="39"/>
      <c r="J30" s="39"/>
      <c r="K30" s="40"/>
      <c r="L30" s="40"/>
      <c r="M30" s="40"/>
      <c r="N30" s="41"/>
      <c r="P30" s="42"/>
      <c r="Q30" s="42"/>
    </row>
    <row r="31" spans="1:17" s="34" customFormat="1" ht="14.4" x14ac:dyDescent="0.3">
      <c r="A31" s="47" t="s">
        <v>21</v>
      </c>
      <c r="B31" s="30">
        <v>44175</v>
      </c>
      <c r="C31" s="48" t="s">
        <v>50</v>
      </c>
      <c r="D31" s="48" t="s">
        <v>20</v>
      </c>
      <c r="E31" s="33">
        <v>6308.12</v>
      </c>
      <c r="F31" s="32">
        <v>0</v>
      </c>
      <c r="G31" s="55">
        <v>0</v>
      </c>
      <c r="H31" s="33">
        <f t="shared" si="0"/>
        <v>6308.12</v>
      </c>
    </row>
    <row r="32" spans="1:17" s="34" customFormat="1" ht="14.4" x14ac:dyDescent="0.3">
      <c r="A32" s="29" t="s">
        <v>95</v>
      </c>
      <c r="B32" s="30">
        <v>44530</v>
      </c>
      <c r="C32" s="43" t="s">
        <v>101</v>
      </c>
      <c r="D32" s="43" t="s">
        <v>100</v>
      </c>
      <c r="E32" s="32">
        <v>329902.52</v>
      </c>
      <c r="F32" s="30">
        <v>44530</v>
      </c>
      <c r="G32" s="54">
        <v>0</v>
      </c>
      <c r="H32" s="33">
        <f t="shared" si="0"/>
        <v>329902.52</v>
      </c>
      <c r="I32" s="39"/>
      <c r="J32" s="39"/>
      <c r="K32" s="40"/>
      <c r="L32" s="40"/>
      <c r="M32" s="40"/>
      <c r="N32" s="41"/>
      <c r="P32" s="42"/>
      <c r="Q32" s="42"/>
    </row>
    <row r="33" spans="1:17" s="34" customFormat="1" ht="14.4" x14ac:dyDescent="0.3">
      <c r="A33" s="29" t="s">
        <v>22</v>
      </c>
      <c r="B33" s="36" t="s">
        <v>1</v>
      </c>
      <c r="C33" s="43" t="s">
        <v>47</v>
      </c>
      <c r="D33" s="43" t="s">
        <v>102</v>
      </c>
      <c r="E33" s="33">
        <v>289487.09999999998</v>
      </c>
      <c r="F33" s="36" t="s">
        <v>23</v>
      </c>
      <c r="G33" s="55">
        <v>32152.560000000001</v>
      </c>
      <c r="H33" s="33">
        <f t="shared" si="0"/>
        <v>257334.53999999998</v>
      </c>
      <c r="I33" s="39"/>
      <c r="J33" s="39"/>
      <c r="K33" s="40"/>
      <c r="L33" s="40"/>
      <c r="M33" s="40"/>
      <c r="N33" s="46"/>
      <c r="P33" s="42"/>
      <c r="Q33" s="42"/>
    </row>
    <row r="34" spans="1:17" s="34" customFormat="1" ht="14.4" x14ac:dyDescent="0.3">
      <c r="A34" s="29" t="s">
        <v>124</v>
      </c>
      <c r="B34" s="36" t="s">
        <v>96</v>
      </c>
      <c r="C34" s="43" t="s">
        <v>125</v>
      </c>
      <c r="D34" s="43" t="s">
        <v>126</v>
      </c>
      <c r="E34" s="33">
        <v>11575.72</v>
      </c>
      <c r="F34" s="36" t="s">
        <v>96</v>
      </c>
      <c r="G34" s="55">
        <f>+E34</f>
        <v>11575.72</v>
      </c>
      <c r="H34" s="33">
        <f t="shared" si="0"/>
        <v>0</v>
      </c>
      <c r="I34" s="39"/>
      <c r="J34" s="39"/>
      <c r="K34" s="40"/>
      <c r="L34" s="40"/>
      <c r="M34" s="40"/>
      <c r="N34" s="46"/>
      <c r="P34" s="42"/>
      <c r="Q34" s="42"/>
    </row>
    <row r="35" spans="1:17" s="34" customFormat="1" ht="14.4" x14ac:dyDescent="0.3">
      <c r="A35" s="29" t="s">
        <v>134</v>
      </c>
      <c r="B35" s="36" t="s">
        <v>96</v>
      </c>
      <c r="C35" s="43" t="s">
        <v>135</v>
      </c>
      <c r="D35" s="43" t="s">
        <v>136</v>
      </c>
      <c r="E35" s="33">
        <v>118486.15</v>
      </c>
      <c r="F35" s="36" t="s">
        <v>96</v>
      </c>
      <c r="G35" s="55">
        <f>+E35</f>
        <v>118486.15</v>
      </c>
      <c r="H35" s="33">
        <f t="shared" si="0"/>
        <v>0</v>
      </c>
      <c r="I35" s="39"/>
      <c r="J35" s="39"/>
      <c r="K35" s="40"/>
      <c r="L35" s="40"/>
      <c r="M35" s="40"/>
      <c r="N35" s="46"/>
      <c r="P35" s="42"/>
      <c r="Q35" s="42"/>
    </row>
    <row r="36" spans="1:17" s="34" customFormat="1" ht="14.4" x14ac:dyDescent="0.3">
      <c r="A36" s="49" t="s">
        <v>38</v>
      </c>
      <c r="B36" s="30">
        <v>44534</v>
      </c>
      <c r="C36" s="50" t="s">
        <v>47</v>
      </c>
      <c r="D36" s="51" t="s">
        <v>39</v>
      </c>
      <c r="E36" s="33">
        <v>-3325.05</v>
      </c>
      <c r="F36" s="32" t="s">
        <v>6</v>
      </c>
      <c r="G36" s="55">
        <v>0</v>
      </c>
      <c r="H36" s="33">
        <f t="shared" si="0"/>
        <v>-3325.05</v>
      </c>
    </row>
    <row r="37" spans="1:17" s="34" customFormat="1" ht="13.8" customHeight="1" x14ac:dyDescent="0.3">
      <c r="A37" s="29" t="s">
        <v>40</v>
      </c>
      <c r="B37" s="30">
        <v>44296</v>
      </c>
      <c r="C37" s="44" t="s">
        <v>5</v>
      </c>
      <c r="D37" s="31" t="s">
        <v>90</v>
      </c>
      <c r="E37" s="32">
        <f>110842.2+28421.05+28421.05</f>
        <v>167684.29999999999</v>
      </c>
      <c r="F37" s="30">
        <v>44418</v>
      </c>
      <c r="G37" s="55">
        <f>28421.05+28421.05</f>
        <v>56842.1</v>
      </c>
      <c r="H37" s="33">
        <f t="shared" si="0"/>
        <v>110842.19999999998</v>
      </c>
    </row>
    <row r="38" spans="1:17" s="34" customFormat="1" ht="14.4" x14ac:dyDescent="0.3">
      <c r="A38" s="29" t="s">
        <v>24</v>
      </c>
      <c r="B38" s="37" t="s">
        <v>3</v>
      </c>
      <c r="C38" s="31" t="s">
        <v>46</v>
      </c>
      <c r="D38" s="43" t="s">
        <v>105</v>
      </c>
      <c r="E38" s="33">
        <f>2125283.47-429548.32+138379.71</f>
        <v>1834114.86</v>
      </c>
      <c r="F38" s="37" t="s">
        <v>96</v>
      </c>
      <c r="G38" s="55">
        <f>390654.56+138379.71</f>
        <v>529034.27</v>
      </c>
      <c r="H38" s="33">
        <f t="shared" si="0"/>
        <v>1305080.5900000001</v>
      </c>
      <c r="I38" s="39"/>
      <c r="J38" s="39"/>
      <c r="K38" s="40"/>
      <c r="L38" s="40"/>
      <c r="M38" s="40"/>
      <c r="N38" s="41"/>
      <c r="P38" s="42"/>
      <c r="Q38" s="42"/>
    </row>
    <row r="39" spans="1:17" s="34" customFormat="1" ht="14.4" x14ac:dyDescent="0.3">
      <c r="A39" s="29" t="s">
        <v>35</v>
      </c>
      <c r="B39" s="36" t="s">
        <v>96</v>
      </c>
      <c r="C39" s="44" t="s">
        <v>36</v>
      </c>
      <c r="D39" s="43" t="s">
        <v>37</v>
      </c>
      <c r="E39" s="32">
        <v>95575.17</v>
      </c>
      <c r="F39" s="32" t="s">
        <v>96</v>
      </c>
      <c r="G39" s="55">
        <v>95575.17</v>
      </c>
      <c r="H39" s="33">
        <f t="shared" si="0"/>
        <v>0</v>
      </c>
      <c r="I39" s="39"/>
      <c r="J39" s="39"/>
      <c r="K39" s="40"/>
      <c r="L39" s="40"/>
      <c r="M39" s="40"/>
      <c r="N39" s="41"/>
      <c r="P39" s="42"/>
      <c r="Q39" s="42"/>
    </row>
    <row r="40" spans="1:17" s="34" customFormat="1" ht="14.4" x14ac:dyDescent="0.3">
      <c r="A40" s="29" t="s">
        <v>75</v>
      </c>
      <c r="B40" s="36" t="s">
        <v>76</v>
      </c>
      <c r="C40" s="43" t="s">
        <v>77</v>
      </c>
      <c r="D40" s="43" t="s">
        <v>78</v>
      </c>
      <c r="E40" s="32">
        <v>60839.199999999997</v>
      </c>
      <c r="F40" s="30" t="s">
        <v>79</v>
      </c>
      <c r="G40" s="55"/>
      <c r="H40" s="33">
        <f t="shared" si="0"/>
        <v>60839.199999999997</v>
      </c>
      <c r="I40" s="39"/>
      <c r="J40" s="39"/>
      <c r="K40" s="40"/>
      <c r="L40" s="40"/>
      <c r="M40" s="40"/>
      <c r="N40" s="41"/>
      <c r="P40" s="42"/>
      <c r="Q40" s="42"/>
    </row>
    <row r="41" spans="1:17" s="34" customFormat="1" ht="14.4" x14ac:dyDescent="0.3">
      <c r="A41" s="29" t="s">
        <v>25</v>
      </c>
      <c r="B41" s="36" t="s">
        <v>96</v>
      </c>
      <c r="C41" s="38" t="s">
        <v>26</v>
      </c>
      <c r="D41" s="43" t="s">
        <v>27</v>
      </c>
      <c r="E41" s="32">
        <f>124970.32+493804.26</f>
        <v>618774.58000000007</v>
      </c>
      <c r="F41" s="32" t="s">
        <v>96</v>
      </c>
      <c r="G41" s="54">
        <f>E41</f>
        <v>618774.58000000007</v>
      </c>
      <c r="H41" s="33">
        <f t="shared" si="0"/>
        <v>0</v>
      </c>
      <c r="I41" s="39"/>
      <c r="J41" s="39"/>
      <c r="K41" s="40"/>
      <c r="L41" s="40"/>
      <c r="M41" s="40"/>
      <c r="N41" s="41"/>
      <c r="P41" s="42"/>
      <c r="Q41" s="42"/>
    </row>
    <row r="42" spans="1:17" s="34" customFormat="1" ht="14.4" x14ac:dyDescent="0.3">
      <c r="A42" s="29" t="s">
        <v>110</v>
      </c>
      <c r="B42" s="37" t="s">
        <v>96</v>
      </c>
      <c r="C42" s="31" t="s">
        <v>111</v>
      </c>
      <c r="D42" s="43" t="s">
        <v>112</v>
      </c>
      <c r="E42" s="33">
        <v>11654.85</v>
      </c>
      <c r="F42" s="37" t="s">
        <v>96</v>
      </c>
      <c r="G42" s="55">
        <v>0</v>
      </c>
      <c r="H42" s="33">
        <f t="shared" si="0"/>
        <v>11654.85</v>
      </c>
      <c r="I42" s="39"/>
      <c r="J42" s="39"/>
      <c r="K42" s="40"/>
      <c r="L42" s="40"/>
      <c r="M42" s="40"/>
      <c r="N42" s="41"/>
      <c r="P42" s="42"/>
      <c r="Q42" s="42"/>
    </row>
    <row r="43" spans="1:17" s="34" customFormat="1" ht="14.4" x14ac:dyDescent="0.3">
      <c r="A43" s="29" t="s">
        <v>64</v>
      </c>
      <c r="B43" s="36" t="s">
        <v>96</v>
      </c>
      <c r="C43" s="31" t="s">
        <v>57</v>
      </c>
      <c r="D43" s="43" t="s">
        <v>120</v>
      </c>
      <c r="E43" s="32">
        <v>7390</v>
      </c>
      <c r="F43" s="36" t="s">
        <v>96</v>
      </c>
      <c r="G43" s="54">
        <v>7390</v>
      </c>
      <c r="H43" s="33">
        <f t="shared" si="0"/>
        <v>0</v>
      </c>
    </row>
    <row r="44" spans="1:17" s="52" customFormat="1" ht="14.4" x14ac:dyDescent="0.3">
      <c r="A44" s="29" t="s">
        <v>28</v>
      </c>
      <c r="B44" s="36" t="s">
        <v>29</v>
      </c>
      <c r="C44" s="43" t="s">
        <v>48</v>
      </c>
      <c r="D44" s="43" t="s">
        <v>133</v>
      </c>
      <c r="E44" s="33">
        <v>95168.8</v>
      </c>
      <c r="F44" s="32" t="s">
        <v>43</v>
      </c>
      <c r="G44" s="55">
        <v>26765.49</v>
      </c>
      <c r="H44" s="33">
        <f t="shared" si="0"/>
        <v>68403.31</v>
      </c>
      <c r="I44" s="39"/>
      <c r="J44" s="39"/>
      <c r="K44" s="40"/>
      <c r="L44" s="40"/>
      <c r="M44" s="40"/>
      <c r="N44" s="46"/>
      <c r="O44" s="34"/>
      <c r="P44" s="42"/>
      <c r="Q44" s="42"/>
    </row>
    <row r="45" spans="1:17" s="34" customFormat="1" ht="14.4" x14ac:dyDescent="0.3">
      <c r="A45" s="29" t="s">
        <v>94</v>
      </c>
      <c r="B45" s="30">
        <v>44530</v>
      </c>
      <c r="C45" s="31" t="s">
        <v>98</v>
      </c>
      <c r="D45" s="31" t="s">
        <v>99</v>
      </c>
      <c r="E45" s="32">
        <v>21520</v>
      </c>
      <c r="F45" s="30">
        <v>44530</v>
      </c>
      <c r="G45" s="55">
        <v>0</v>
      </c>
      <c r="H45" s="33">
        <f t="shared" si="0"/>
        <v>21520</v>
      </c>
    </row>
    <row r="46" spans="1:17" s="34" customFormat="1" ht="14.4" x14ac:dyDescent="0.3">
      <c r="A46" s="29" t="s">
        <v>91</v>
      </c>
      <c r="B46" s="30" t="s">
        <v>74</v>
      </c>
      <c r="C46" s="43" t="s">
        <v>92</v>
      </c>
      <c r="D46" s="43" t="s">
        <v>93</v>
      </c>
      <c r="E46" s="32">
        <v>3631450.75</v>
      </c>
      <c r="F46" s="30">
        <v>44481</v>
      </c>
      <c r="G46" s="54">
        <v>0</v>
      </c>
      <c r="H46" s="33">
        <f t="shared" si="0"/>
        <v>3631450.75</v>
      </c>
      <c r="I46" s="53"/>
      <c r="J46" s="53"/>
      <c r="K46" s="53"/>
      <c r="L46" s="53"/>
      <c r="M46" s="53"/>
      <c r="N46" s="53"/>
      <c r="O46" s="53"/>
      <c r="P46" s="53"/>
      <c r="Q46" s="53"/>
    </row>
    <row r="47" spans="1:17" s="34" customFormat="1" ht="14.4" x14ac:dyDescent="0.3">
      <c r="A47" s="29" t="s">
        <v>30</v>
      </c>
      <c r="B47" s="36" t="s">
        <v>96</v>
      </c>
      <c r="C47" s="38" t="s">
        <v>31</v>
      </c>
      <c r="D47" s="43" t="s">
        <v>32</v>
      </c>
      <c r="E47" s="32">
        <v>30815.1</v>
      </c>
      <c r="F47" s="32" t="s">
        <v>96</v>
      </c>
      <c r="G47" s="54">
        <v>30815.1</v>
      </c>
      <c r="H47" s="33">
        <f t="shared" si="0"/>
        <v>0</v>
      </c>
      <c r="I47" s="39"/>
      <c r="J47" s="39"/>
      <c r="K47" s="40"/>
      <c r="L47" s="40"/>
      <c r="M47" s="40"/>
      <c r="N47" s="41"/>
      <c r="P47" s="42"/>
      <c r="Q47" s="42"/>
    </row>
    <row r="48" spans="1:17" s="34" customFormat="1" ht="14.4" x14ac:dyDescent="0.3">
      <c r="A48" s="29" t="s">
        <v>33</v>
      </c>
      <c r="B48" s="36" t="s">
        <v>85</v>
      </c>
      <c r="C48" s="38" t="s">
        <v>34</v>
      </c>
      <c r="D48" s="43" t="s">
        <v>86</v>
      </c>
      <c r="E48" s="32">
        <v>158480.26</v>
      </c>
      <c r="F48" s="45" t="s">
        <v>87</v>
      </c>
      <c r="G48" s="54">
        <v>79240.13</v>
      </c>
      <c r="H48" s="33">
        <f t="shared" si="0"/>
        <v>79240.13</v>
      </c>
      <c r="I48" s="39"/>
      <c r="J48" s="39"/>
      <c r="K48" s="40"/>
      <c r="L48" s="40"/>
      <c r="M48" s="40"/>
      <c r="N48" s="41"/>
      <c r="P48" s="42"/>
      <c r="Q48" s="42"/>
    </row>
    <row r="49" spans="1:8" ht="14.4" x14ac:dyDescent="0.3">
      <c r="A49" s="24"/>
      <c r="B49" s="16"/>
      <c r="C49" s="20"/>
      <c r="D49" s="20"/>
      <c r="E49" s="14"/>
      <c r="F49" s="16"/>
      <c r="G49" s="16"/>
      <c r="H49" s="14"/>
    </row>
    <row r="50" spans="1:8" ht="22.8" customHeight="1" x14ac:dyDescent="0.3">
      <c r="A50" s="25" t="s">
        <v>67</v>
      </c>
      <c r="B50" s="17"/>
      <c r="C50" s="21"/>
      <c r="D50" s="21"/>
      <c r="E50" s="18">
        <f>SUM(E11:E49)</f>
        <v>14260636.839999998</v>
      </c>
      <c r="F50" s="18"/>
      <c r="G50" s="18">
        <f t="shared" ref="G50:H50" si="1">SUM(G11:G49)</f>
        <v>3682693.8500000006</v>
      </c>
      <c r="H50" s="18">
        <f t="shared" si="1"/>
        <v>10577942.99</v>
      </c>
    </row>
    <row r="51" spans="1:8" x14ac:dyDescent="0.3">
      <c r="G51" s="13"/>
    </row>
    <row r="52" spans="1:8" x14ac:dyDescent="0.3">
      <c r="G52" s="35"/>
    </row>
  </sheetData>
  <autoFilter ref="A10:Q48" xr:uid="{00000000-0009-0000-0000-000000000000}">
    <sortState xmlns:xlrd2="http://schemas.microsoft.com/office/spreadsheetml/2017/richdata2" ref="A11:Q48">
      <sortCondition ref="A10:A48"/>
    </sortState>
  </autoFilter>
  <mergeCells count="4">
    <mergeCell ref="A5:H5"/>
    <mergeCell ref="A6:H6"/>
    <mergeCell ref="A9:H9"/>
    <mergeCell ref="A7:H7"/>
  </mergeCells>
  <conditionalFormatting sqref="C46:C48">
    <cfRule type="duplicateValues" dxfId="0" priority="5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3" sqref="C13"/>
    </sheetView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Sheet1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Narda Valenzuela</cp:lastModifiedBy>
  <cp:lastPrinted>2021-12-09T17:19:22Z</cp:lastPrinted>
  <dcterms:created xsi:type="dcterms:W3CDTF">2021-11-04T13:57:28Z</dcterms:created>
  <dcterms:modified xsi:type="dcterms:W3CDTF">2022-02-21T18:33:05Z</dcterms:modified>
</cp:coreProperties>
</file>