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.pena\Desktop\PAG.WEB\AÑO 2021\SEPTIEMBRE 21\"/>
    </mc:Choice>
  </mc:AlternateContent>
  <bookViews>
    <workbookView xWindow="0" yWindow="0" windowWidth="19200" windowHeight="7260"/>
  </bookViews>
  <sheets>
    <sheet name="Hoja1 (2)" sheetId="2" r:id="rId1"/>
    <sheet name="Hoja1" sheetId="1" r:id="rId2"/>
  </sheets>
  <definedNames>
    <definedName name="_xlnm.Print_Titles" localSheetId="0">'Hoja1 (2)'!$1:$8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2" l="1"/>
  <c r="H98" i="2" l="1"/>
  <c r="H40" i="2"/>
  <c r="H38" i="2"/>
  <c r="H36" i="2"/>
  <c r="H34" i="2"/>
  <c r="H32" i="2"/>
  <c r="H25" i="2"/>
  <c r="H26" i="2"/>
  <c r="H28" i="2"/>
  <c r="E24" i="2"/>
  <c r="H24" i="2" s="1"/>
  <c r="E9" i="2"/>
  <c r="H9" i="2" s="1"/>
  <c r="E22" i="2"/>
  <c r="H22" i="2" s="1"/>
  <c r="H21" i="2"/>
  <c r="H20" i="2"/>
  <c r="H18" i="2"/>
  <c r="H102" i="2"/>
  <c r="H101" i="2"/>
  <c r="E100" i="2"/>
  <c r="H100" i="2" s="1"/>
  <c r="H99" i="2"/>
  <c r="H96" i="2"/>
  <c r="H95" i="2"/>
  <c r="H94" i="2"/>
  <c r="H93" i="2"/>
  <c r="E92" i="2"/>
  <c r="H92" i="2" s="1"/>
  <c r="H91" i="2"/>
  <c r="E90" i="2"/>
  <c r="H90" i="2" s="1"/>
  <c r="H89" i="2"/>
  <c r="H88" i="2"/>
  <c r="H87" i="2"/>
  <c r="H86" i="2"/>
  <c r="H85" i="2"/>
  <c r="H84" i="2"/>
  <c r="H83" i="2"/>
  <c r="H82" i="2"/>
  <c r="H81" i="2"/>
  <c r="H80" i="2"/>
  <c r="E79" i="2"/>
  <c r="H79" i="2" s="1"/>
  <c r="H78" i="2"/>
  <c r="H77" i="2"/>
  <c r="G76" i="2"/>
  <c r="H76" i="2" s="1"/>
  <c r="H75" i="2"/>
  <c r="H74" i="2"/>
  <c r="G73" i="2"/>
  <c r="H73" i="2" s="1"/>
  <c r="H72" i="2"/>
  <c r="G71" i="2"/>
  <c r="H71" i="2" s="1"/>
  <c r="H68" i="2"/>
  <c r="E66" i="2"/>
  <c r="H66" i="2" s="1"/>
  <c r="G64" i="2"/>
  <c r="E64" i="2"/>
  <c r="H62" i="2"/>
  <c r="H60" i="2"/>
  <c r="E58" i="2"/>
  <c r="G58" i="2" s="1"/>
  <c r="E56" i="2"/>
  <c r="G56" i="2" s="1"/>
  <c r="G54" i="2"/>
  <c r="H54" i="2" s="1"/>
  <c r="G51" i="2"/>
  <c r="H51" i="2" s="1"/>
  <c r="G48" i="2"/>
  <c r="H48" i="2" s="1"/>
  <c r="G45" i="2"/>
  <c r="H45" i="2" s="1"/>
  <c r="H42" i="2"/>
  <c r="E30" i="2"/>
  <c r="H19" i="2"/>
  <c r="H16" i="2"/>
  <c r="G14" i="2"/>
  <c r="E14" i="2"/>
  <c r="H12" i="2"/>
  <c r="H18" i="1"/>
  <c r="H64" i="2" l="1"/>
  <c r="H14" i="2"/>
  <c r="E104" i="2"/>
  <c r="G104" i="2"/>
  <c r="H56" i="2"/>
  <c r="H58" i="2"/>
  <c r="H14" i="1"/>
  <c r="E109" i="1"/>
  <c r="E100" i="1"/>
  <c r="H100" i="1" s="1"/>
  <c r="E95" i="1"/>
  <c r="H95" i="1" s="1"/>
  <c r="G22" i="1"/>
  <c r="E22" i="1"/>
  <c r="E79" i="1"/>
  <c r="H79" i="1" s="1"/>
  <c r="E74" i="1"/>
  <c r="H74" i="1" s="1"/>
  <c r="E44" i="1"/>
  <c r="G44" i="1" s="1"/>
  <c r="H44" i="1" s="1"/>
  <c r="G71" i="1"/>
  <c r="H71" i="1" s="1"/>
  <c r="G68" i="1"/>
  <c r="H68" i="1" s="1"/>
  <c r="G64" i="1"/>
  <c r="H64" i="1" s="1"/>
  <c r="E40" i="1"/>
  <c r="G53" i="1"/>
  <c r="E53" i="1"/>
  <c r="E57" i="1"/>
  <c r="H57" i="1" s="1"/>
  <c r="H12" i="1"/>
  <c r="H13" i="1"/>
  <c r="H21" i="1"/>
  <c r="H25" i="1"/>
  <c r="H47" i="1"/>
  <c r="H50" i="1"/>
  <c r="H61" i="1"/>
  <c r="H65" i="1"/>
  <c r="H66" i="1"/>
  <c r="H67" i="1"/>
  <c r="H69" i="1"/>
  <c r="H70" i="1"/>
  <c r="H72" i="1"/>
  <c r="H73" i="1"/>
  <c r="H75" i="1"/>
  <c r="H76" i="1"/>
  <c r="H77" i="1"/>
  <c r="H78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6" i="1"/>
  <c r="H97" i="1"/>
  <c r="H98" i="1"/>
  <c r="H99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G16" i="1"/>
  <c r="E16" i="1"/>
  <c r="E11" i="1"/>
  <c r="H104" i="2" l="1"/>
  <c r="H53" i="1"/>
  <c r="H16" i="1"/>
  <c r="H22" i="1"/>
  <c r="H11" i="1"/>
  <c r="G40" i="1" l="1"/>
  <c r="H40" i="1" s="1"/>
  <c r="G38" i="1"/>
  <c r="H38" i="1" s="1"/>
  <c r="G35" i="1"/>
  <c r="H35" i="1" s="1"/>
  <c r="G32" i="1"/>
  <c r="H32" i="1" s="1"/>
  <c r="G29" i="1"/>
  <c r="H29" i="1" s="1"/>
  <c r="H113" i="1" l="1"/>
  <c r="H115" i="1" s="1"/>
</calcChain>
</file>

<file path=xl/sharedStrings.xml><?xml version="1.0" encoding="utf-8"?>
<sst xmlns="http://schemas.openxmlformats.org/spreadsheetml/2006/main" count="427" uniqueCount="243">
  <si>
    <t>25/08/2021</t>
  </si>
  <si>
    <t>26/08/2021</t>
  </si>
  <si>
    <t>P/servicio de agua potable, correspondiente a los</t>
  </si>
  <si>
    <t>P/Servicios de internet, correspondiente al mes de</t>
  </si>
  <si>
    <t>P/Compra motor para reparación aire</t>
  </si>
  <si>
    <t>Pago adquisición artículos, alimentos y bebidas</t>
  </si>
  <si>
    <t>Pago mantenimiento y reparación gabinetes</t>
  </si>
  <si>
    <t>Pago servicio de exterminación de plagas e</t>
  </si>
  <si>
    <t>insectos en las oficinas de la institución, s/ oc. No.</t>
  </si>
  <si>
    <t>P/flotilla de combustible, correspondiente al mes</t>
  </si>
  <si>
    <t>P/ mantenimiento de aire acondicionado data</t>
  </si>
  <si>
    <t>7/09/2021</t>
  </si>
  <si>
    <t>Servicios medico opcional, correspondiente al mes</t>
  </si>
  <si>
    <t>Pago servicio de mantenimiento y reparación de</t>
  </si>
  <si>
    <t>Renovación poliza seguro de vehiculo,</t>
  </si>
  <si>
    <t>correspondiente al periodo Septiembre 2021-</t>
  </si>
  <si>
    <t>P/Mantenimiento de aire acondicionado data</t>
  </si>
  <si>
    <t>13/09/2021</t>
  </si>
  <si>
    <t>P/servicios de impresión de revista y ley 8.90</t>
  </si>
  <si>
    <t>P/Servicios almuerzos a empleados del CNZFE,</t>
  </si>
  <si>
    <t>contrato No. 4321/21, correspondiente al mes</t>
  </si>
  <si>
    <t>P/Servicios alimentación, OFICINA SANTIAGO,</t>
  </si>
  <si>
    <t>correspondiente al periodo del 02 al 31 de agosto</t>
  </si>
  <si>
    <t>Pago adquisición de toners para uso de la</t>
  </si>
  <si>
    <t>Pago servicio recogida de residuos sólidos,</t>
  </si>
  <si>
    <t>17/09/2021</t>
  </si>
  <si>
    <t>21/09/2021</t>
  </si>
  <si>
    <t>Servicios de lavado y Planchado manteles y</t>
  </si>
  <si>
    <t>P/Servicios publicidad solicitud permisos de</t>
  </si>
  <si>
    <t>Devolución recursos por concepto de</t>
  </si>
  <si>
    <t>10,574*162.50 formularios C/U,s/resolucion 11A-</t>
  </si>
  <si>
    <t>13-A, d/f 19/09/2013, correspondiente a los meses</t>
  </si>
  <si>
    <t>Pago 75% cuota 4/21 del programa académico</t>
  </si>
  <si>
    <t>(MASTER DIREC ESTRATEGIA EN</t>
  </si>
  <si>
    <t>P/Cuatrimestre SEPTIEMBRE-DICIEMBRE 2021,  15/09/2021</t>
  </si>
  <si>
    <t>de los empleados ANNERIS UREÑA Y LISBET</t>
  </si>
  <si>
    <t>20/09/2021</t>
  </si>
  <si>
    <t>23/08/2021</t>
  </si>
  <si>
    <t>Pago energía electrica, correspondiente al periodo</t>
  </si>
  <si>
    <t>23/07/2021 hasta el 23/08/2021</t>
  </si>
  <si>
    <t>Proveedor</t>
  </si>
  <si>
    <t>Concepto</t>
  </si>
  <si>
    <t>Factura No. NCF Gubernamental</t>
  </si>
  <si>
    <t>Fecha Factura</t>
  </si>
  <si>
    <t>Monto Facturado</t>
  </si>
  <si>
    <t>Fecha Fin de Factura</t>
  </si>
  <si>
    <t>Monto Pagado a la Fecha</t>
  </si>
  <si>
    <t>Monto Pendiente y Estado (Completo, Pendiente y Atrasado)</t>
  </si>
  <si>
    <t>Empresa Distribuidora de Electricidad del Este (EDEESTE)</t>
  </si>
  <si>
    <t>Compañia Dominicana de Telefonos C POR A</t>
  </si>
  <si>
    <t>28/08/2021</t>
  </si>
  <si>
    <t>27/09/2021</t>
  </si>
  <si>
    <t>meses JUNIO, JULIO Y AGOSTO 2021.</t>
  </si>
  <si>
    <t>Corporacion Acueducto Alcantarillado  de Santo Domingo (CAASD)</t>
  </si>
  <si>
    <t>20/08/2021</t>
  </si>
  <si>
    <t>01/09/2021</t>
  </si>
  <si>
    <t>WINTELECOM SA</t>
  </si>
  <si>
    <t xml:space="preserve">AGOSTO 2021, </t>
  </si>
  <si>
    <t>B1500008557</t>
  </si>
  <si>
    <t>15/09/2021</t>
  </si>
  <si>
    <t>acondicionado data center, s/oc. No. 51/21.</t>
  </si>
  <si>
    <t>B1500000854</t>
  </si>
  <si>
    <t>Refricentro Los Prados, SA</t>
  </si>
  <si>
    <t>Industría Banileja, SAS</t>
  </si>
  <si>
    <t>B15000007800</t>
  </si>
  <si>
    <t>28/09/2021</t>
  </si>
  <si>
    <t>Yeslismar Constructora, SRL</t>
  </si>
  <si>
    <t>para uso de la institución, s/ oc. No. 68/21</t>
  </si>
  <si>
    <t>cocina de la institución, s/ oc. No. 42/21 .</t>
  </si>
  <si>
    <t>B1500000035</t>
  </si>
  <si>
    <t>Centro Cuesta Nacional, C por A</t>
  </si>
  <si>
    <t xml:space="preserve">para uso de la institución, s/ oc. No. 67/21, </t>
  </si>
  <si>
    <t>B1500104272</t>
  </si>
  <si>
    <t>26/09/2021</t>
  </si>
  <si>
    <t>BUG BYE, SRL</t>
  </si>
  <si>
    <t>Altice Dominicana, SA</t>
  </si>
  <si>
    <t>Banco De Reservas De La Republica Dominicana</t>
  </si>
  <si>
    <t>Megaclima C POR A</t>
  </si>
  <si>
    <t>B1500000222</t>
  </si>
  <si>
    <t>01/10/2021</t>
  </si>
  <si>
    <t>Humano Seguros SA</t>
  </si>
  <si>
    <t>al mes septiembre 2021.</t>
  </si>
  <si>
    <t>SEPTIEMBRE 2021.</t>
  </si>
  <si>
    <t>center, s/oc. No. 17/21.</t>
  </si>
  <si>
    <t>mes de SEPTIEMBRE 2021.</t>
  </si>
  <si>
    <t>01/092021</t>
  </si>
  <si>
    <t>11/09/2021</t>
  </si>
  <si>
    <t>de SEPTIEMBTRE 2021.</t>
  </si>
  <si>
    <t>Seguro Universal</t>
  </si>
  <si>
    <t>18/08/2021</t>
  </si>
  <si>
    <t>Grupo Tecnología Adexus, SA</t>
  </si>
  <si>
    <t>ups depto. Zonas francas y parques.</t>
  </si>
  <si>
    <t>B1500000182</t>
  </si>
  <si>
    <t>09/02/2021</t>
  </si>
  <si>
    <t>02/10/2021</t>
  </si>
  <si>
    <t>Seguros Reservas, SA</t>
  </si>
  <si>
    <t>Septiembre 2022.</t>
  </si>
  <si>
    <t>B1500030335</t>
  </si>
  <si>
    <t>29/07/2021</t>
  </si>
  <si>
    <t>24/09/2021</t>
  </si>
  <si>
    <t>08/09/2021</t>
  </si>
  <si>
    <t>08/10/2021</t>
  </si>
  <si>
    <t>Megaclima  C POR A</t>
  </si>
  <si>
    <t>center.</t>
  </si>
  <si>
    <t>B1500000221</t>
  </si>
  <si>
    <t xml:space="preserve">(Español y Ingles) </t>
  </si>
  <si>
    <t>Distribuidora y Servicios Diversos DISOPE, SRL</t>
  </si>
  <si>
    <t>B1500000293</t>
  </si>
  <si>
    <t>20/05/2021</t>
  </si>
  <si>
    <t>29/09/2021</t>
  </si>
  <si>
    <t>Martinez Torres Traveling, SRL</t>
  </si>
  <si>
    <t>agosto 2021.</t>
  </si>
  <si>
    <t>B1500000349</t>
  </si>
  <si>
    <t>02/08/2021</t>
  </si>
  <si>
    <t>31/08/2021</t>
  </si>
  <si>
    <t>2021, s/contrato No.4990/21.</t>
  </si>
  <si>
    <t>La Cocina De Mary, SRL</t>
  </si>
  <si>
    <t>B1500000184</t>
  </si>
  <si>
    <t>Compu-Office Dominicana</t>
  </si>
  <si>
    <t>institución.</t>
  </si>
  <si>
    <t>B1500002558</t>
  </si>
  <si>
    <t>Ayuntamiento Distrito Nacional</t>
  </si>
  <si>
    <t>correspondiente al mes de SEPTIEMBRE 2021.</t>
  </si>
  <si>
    <t>serviletas de la institución, oc#83/21.</t>
  </si>
  <si>
    <t>Lavanderia Royal, C POR A</t>
  </si>
  <si>
    <t>B1500027517</t>
  </si>
  <si>
    <t>B1500000559</t>
  </si>
  <si>
    <t>instalación zonas francas,contrato No. 11908/21.</t>
  </si>
  <si>
    <t>Editora Del Caribe Cpor A</t>
  </si>
  <si>
    <t>B1500003251</t>
  </si>
  <si>
    <t>20/10/2021</t>
  </si>
  <si>
    <t>de marzo-abril 2021.</t>
  </si>
  <si>
    <t>Asociación Dominicana De Zonas Francas INC</t>
  </si>
  <si>
    <t>01/03/2021</t>
  </si>
  <si>
    <t>09/09/2021</t>
  </si>
  <si>
    <t>Fundación Universitaria Iberoamericana (FUNIBER)</t>
  </si>
  <si>
    <t>B1500000311</t>
  </si>
  <si>
    <t>10/08/2021</t>
  </si>
  <si>
    <t>TECNOLOGIA DE LA INFORMACION)</t>
  </si>
  <si>
    <t>Universidad APEC</t>
  </si>
  <si>
    <t>PERALTA.</t>
  </si>
  <si>
    <t>B1500002073</t>
  </si>
  <si>
    <t>Martin Polanco Paula</t>
  </si>
  <si>
    <t xml:space="preserve">2021. </t>
  </si>
  <si>
    <t>B1500001251</t>
  </si>
  <si>
    <t>Jhenery Ramirez Sosa</t>
  </si>
  <si>
    <t>Servicios Tecnico Profesional, de comunicación Social, corresp. al mes agosto</t>
  </si>
  <si>
    <t xml:space="preserve">Servicios Tecnico Profesional, de comunicación Social, corresp. al mes septiembre </t>
  </si>
  <si>
    <t>2021.-</t>
  </si>
  <si>
    <t>B1100000107</t>
  </si>
  <si>
    <t>27/10/2021</t>
  </si>
  <si>
    <t>RELACION DE PAGOS A PROVEEDORES</t>
  </si>
  <si>
    <t>Formularios de Expotación Vuce-aduanas</t>
  </si>
  <si>
    <t>CORRESPONDIENTE AL 30 DE SEPTIEMBRE 2021</t>
  </si>
  <si>
    <t>RD$</t>
  </si>
  <si>
    <t>B150167763/B150172019</t>
  </si>
  <si>
    <t>60/21, e instrucción de pago d/f 09/08/2021.</t>
  </si>
  <si>
    <t xml:space="preserve">P/Servicios de internet No. 829-110-6594,0829-118-1864,  CENTRAL TELEF. correspondiente al mes AGOSTO 2021, </t>
  </si>
  <si>
    <t>Flota Septiembre 2021</t>
  </si>
  <si>
    <t>B1500005926/5996</t>
  </si>
  <si>
    <t>P/Servicios seguro opcional y de vida, correspondiente al</t>
  </si>
  <si>
    <t>B1500020125/20073</t>
  </si>
  <si>
    <t>B1500000011/12</t>
  </si>
  <si>
    <t>P/Servicios telefónicos (FLOTA) y 809-185-4528, correspondiente</t>
  </si>
  <si>
    <t>B1500032896/33343</t>
  </si>
  <si>
    <t>B1500071369/73346/1370/73347/74066/68738/74933/34</t>
  </si>
  <si>
    <t>Grafica William, SRL</t>
  </si>
  <si>
    <t>30/09/2021</t>
  </si>
  <si>
    <t>Impresi♀n tarjetas de representacion</t>
  </si>
  <si>
    <t>B15000000759</t>
  </si>
  <si>
    <t>B1500000375/1573</t>
  </si>
  <si>
    <t>B1500108959/B150107900/9001/105414/105409</t>
  </si>
  <si>
    <t>COMPRA MATERIALES  ELECTRICOS</t>
  </si>
  <si>
    <t>MARILO COMIDA SABROSA. SRL</t>
  </si>
  <si>
    <t>INGENIERIA Y AIRE ACONDICIONDO, S.A</t>
  </si>
  <si>
    <t>B1500000916/920</t>
  </si>
  <si>
    <t>SERVICIOS DE ALMUERZOS EMPRESARIAL, PERSONAL SANTO DOMINGO</t>
  </si>
  <si>
    <t>B1500000329</t>
  </si>
  <si>
    <t>Elevadores del Norte, SRL</t>
  </si>
  <si>
    <t>16/09/2021</t>
  </si>
  <si>
    <t>Servicios de mantenimiento ascensores</t>
  </si>
  <si>
    <t>Sketchprom, SRL</t>
  </si>
  <si>
    <t>27/08/2021</t>
  </si>
  <si>
    <t>Servicios de alquiler equipos de oficina</t>
  </si>
  <si>
    <t>B1500000220/221/222</t>
  </si>
  <si>
    <t>La Cocina de Doña Mary, SRL</t>
  </si>
  <si>
    <t>Servicios alimenticios</t>
  </si>
  <si>
    <t>B1500000176</t>
  </si>
  <si>
    <t>Consultores en Seguridad Tecnologica</t>
  </si>
  <si>
    <t>B1500000070</t>
  </si>
  <si>
    <t>Servicios de acceso a red inalambrica</t>
  </si>
  <si>
    <t>30/08/2021</t>
  </si>
  <si>
    <t>Nap del Caribe, inc</t>
  </si>
  <si>
    <t>Marilo Comida Sabrosa, SRL</t>
  </si>
  <si>
    <t>Ingenieria y Aire Acondicionado</t>
  </si>
  <si>
    <t>Compra de materiales electricos</t>
  </si>
  <si>
    <t>Servicios de Licencias informaticas</t>
  </si>
  <si>
    <t>B1500000913</t>
  </si>
  <si>
    <t>Grupo Babel Rep. Dom., SRL</t>
  </si>
  <si>
    <t>B1500000153</t>
  </si>
  <si>
    <t>ICK Group, SRL</t>
  </si>
  <si>
    <t>17/08/2021</t>
  </si>
  <si>
    <t>Adq. Equipos de tecnologia</t>
  </si>
  <si>
    <t>B1500000057</t>
  </si>
  <si>
    <t>Centro Copiadora Naco</t>
  </si>
  <si>
    <t>Servicios de Encuadernación e Impresión</t>
  </si>
  <si>
    <t>B1500000002</t>
  </si>
  <si>
    <t>Almonte Acosta, SRL</t>
  </si>
  <si>
    <t>30/092021</t>
  </si>
  <si>
    <t>Productos de Papel y Cartón</t>
  </si>
  <si>
    <t>B1500001531</t>
  </si>
  <si>
    <t>Wintelecom, S.A.</t>
  </si>
  <si>
    <t>Distheca, SRL</t>
  </si>
  <si>
    <t>30/9/2021</t>
  </si>
  <si>
    <t>Materiales de Limpieza</t>
  </si>
  <si>
    <t>B1500000039</t>
  </si>
  <si>
    <t>Express Servicios Logísticos</t>
  </si>
  <si>
    <t>Productos de Cartón y Papel</t>
  </si>
  <si>
    <t>B1500000117</t>
  </si>
  <si>
    <t>El Parrillón de Carmen Rosa, S.A.</t>
  </si>
  <si>
    <t>Servicios Alimenticios</t>
  </si>
  <si>
    <t>B1500000239</t>
  </si>
  <si>
    <t>TOTALES</t>
  </si>
  <si>
    <t>P/servicio de agua potable.</t>
  </si>
  <si>
    <t>Pago servicio de Fumigación y Limpieza</t>
  </si>
  <si>
    <t>P/Servicios telefónicos (FLOTA) y 809-185-4528.</t>
  </si>
  <si>
    <t>P/flotilla de combustible</t>
  </si>
  <si>
    <t xml:space="preserve">P/ mantenimiento de aire acondicionado </t>
  </si>
  <si>
    <t>P/Servicios  Seguros Médico y de vida</t>
  </si>
  <si>
    <t>Servicios Médico Empleados</t>
  </si>
  <si>
    <t>Renovación poliza seguro de vehiculos</t>
  </si>
  <si>
    <t>Pago servicio recogida de residuos sólidos.</t>
  </si>
  <si>
    <t xml:space="preserve">P/Servicios de Publicidad </t>
  </si>
  <si>
    <t>Devolución recursos por acuerdo ADOZONA-CNZFE</t>
  </si>
  <si>
    <t>Ventas de Formularios de Expotación Vuce-aduanas</t>
  </si>
  <si>
    <t>Servicios Tecnicos Profesionales de comunicación Social.</t>
  </si>
  <si>
    <t>Servicios Tecnico Profesional, de comunicación Social.</t>
  </si>
  <si>
    <t>P/Maestria de empleados</t>
  </si>
  <si>
    <t>Compra alimentos y bebidas</t>
  </si>
  <si>
    <t>para uso de la institución</t>
  </si>
  <si>
    <t>para uso de la institución.</t>
  </si>
  <si>
    <t xml:space="preserve">  </t>
  </si>
  <si>
    <t>B1500071369/68738/74933/34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</si>
</sst>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/>
    <xf numFmtId="49" fontId="3" fillId="0" borderId="0" xfId="0" applyNumberFormat="1" applyFont="1" applyAlignment="1"/>
    <xf numFmtId="49" fontId="3" fillId="0" borderId="0" xfId="0" applyNumberFormat="1" applyFont="1"/>
    <xf numFmtId="0" fontId="2" fillId="0" borderId="0" xfId="0" applyFont="1" applyBorder="1"/>
    <xf numFmtId="49" fontId="3" fillId="0" borderId="0" xfId="0" applyNumberFormat="1" applyFont="1" applyBorder="1"/>
    <xf numFmtId="1" fontId="3" fillId="0" borderId="0" xfId="0" applyNumberFormat="1" applyFont="1" applyBorder="1"/>
    <xf numFmtId="1" fontId="3" fillId="0" borderId="0" xfId="0" applyNumberFormat="1" applyFont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49" fontId="5" fillId="0" borderId="0" xfId="0" applyNumberFormat="1" applyFont="1"/>
    <xf numFmtId="0" fontId="4" fillId="0" borderId="0" xfId="0" applyFont="1"/>
    <xf numFmtId="4" fontId="3" fillId="0" borderId="0" xfId="0" applyNumberFormat="1" applyFont="1" applyAlignment="1"/>
    <xf numFmtId="43" fontId="3" fillId="0" borderId="0" xfId="0" applyNumberFormat="1" applyFont="1"/>
    <xf numFmtId="4" fontId="3" fillId="0" borderId="0" xfId="0" applyNumberFormat="1" applyFont="1" applyBorder="1"/>
    <xf numFmtId="2" fontId="3" fillId="0" borderId="0" xfId="0" applyNumberFormat="1" applyFont="1" applyBorder="1"/>
    <xf numFmtId="43" fontId="2" fillId="0" borderId="0" xfId="0" applyNumberFormat="1" applyFont="1"/>
    <xf numFmtId="0" fontId="3" fillId="0" borderId="0" xfId="0" applyFont="1" applyBorder="1"/>
    <xf numFmtId="2" fontId="3" fillId="0" borderId="0" xfId="0" applyNumberFormat="1" applyFont="1" applyAlignment="1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wrapText="1"/>
    </xf>
    <xf numFmtId="0" fontId="4" fillId="0" borderId="0" xfId="0" applyFont="1" applyBorder="1"/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3" fontId="2" fillId="0" borderId="0" xfId="0" applyNumberFormat="1" applyFont="1" applyAlignment="1"/>
    <xf numFmtId="43" fontId="3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2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14" fontId="1" fillId="0" borderId="0" xfId="0" applyNumberFormat="1" applyFont="1" applyAlignment="1">
      <alignment horizontal="center"/>
    </xf>
    <xf numFmtId="43" fontId="2" fillId="0" borderId="0" xfId="1" applyFont="1" applyAlignment="1"/>
    <xf numFmtId="0" fontId="9" fillId="2" borderId="1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9" fillId="2" borderId="0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0" fillId="0" borderId="0" xfId="0" applyFont="1"/>
    <xf numFmtId="49" fontId="11" fillId="0" borderId="0" xfId="0" applyNumberFormat="1" applyFont="1"/>
    <xf numFmtId="49" fontId="11" fillId="0" borderId="0" xfId="0" applyNumberFormat="1" applyFont="1" applyAlignment="1"/>
    <xf numFmtId="1" fontId="11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3" fillId="0" borderId="0" xfId="0" applyFont="1"/>
    <xf numFmtId="0" fontId="0" fillId="0" borderId="0" xfId="0" applyFont="1" applyBorder="1"/>
    <xf numFmtId="49" fontId="11" fillId="0" borderId="0" xfId="0" applyNumberFormat="1" applyFont="1" applyAlignment="1">
      <alignment horizontal="center"/>
    </xf>
    <xf numFmtId="49" fontId="11" fillId="0" borderId="0" xfId="0" applyNumberFormat="1" applyFont="1" applyBorder="1"/>
    <xf numFmtId="1" fontId="11" fillId="0" borderId="0" xfId="0" applyNumberFormat="1" applyFont="1" applyBorder="1"/>
    <xf numFmtId="4" fontId="11" fillId="0" borderId="0" xfId="0" applyNumberFormat="1" applyFont="1" applyBorder="1"/>
    <xf numFmtId="2" fontId="11" fillId="0" borderId="0" xfId="0" applyNumberFormat="1" applyFont="1" applyBorder="1"/>
    <xf numFmtId="43" fontId="0" fillId="0" borderId="0" xfId="0" applyNumberFormat="1" applyFont="1"/>
    <xf numFmtId="43" fontId="0" fillId="0" borderId="0" xfId="1" applyFont="1" applyAlignment="1"/>
    <xf numFmtId="0" fontId="10" fillId="2" borderId="1" xfId="0" applyFont="1" applyFill="1" applyBorder="1" applyAlignment="1">
      <alignment horizontal="left"/>
    </xf>
    <xf numFmtId="0" fontId="11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0" fillId="0" borderId="0" xfId="0" applyFont="1" applyFill="1" applyBorder="1"/>
    <xf numFmtId="43" fontId="3" fillId="0" borderId="0" xfId="1" applyFont="1" applyAlignment="1"/>
    <xf numFmtId="43" fontId="11" fillId="0" borderId="0" xfId="1" applyFont="1" applyAlignment="1"/>
    <xf numFmtId="43" fontId="3" fillId="0" borderId="0" xfId="1" applyFont="1"/>
    <xf numFmtId="43" fontId="2" fillId="0" borderId="0" xfId="1" applyFont="1"/>
    <xf numFmtId="43" fontId="11" fillId="0" borderId="0" xfId="1" applyFont="1"/>
    <xf numFmtId="0" fontId="0" fillId="0" borderId="0" xfId="0" applyFont="1" applyFill="1"/>
    <xf numFmtId="49" fontId="11" fillId="0" borderId="0" xfId="0" applyNumberFormat="1" applyFont="1" applyFill="1" applyBorder="1"/>
    <xf numFmtId="1" fontId="11" fillId="0" borderId="0" xfId="0" applyNumberFormat="1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/>
    <xf numFmtId="49" fontId="12" fillId="0" borderId="0" xfId="0" applyNumberFormat="1" applyFont="1" applyBorder="1"/>
    <xf numFmtId="1" fontId="12" fillId="0" borderId="0" xfId="0" applyNumberFormat="1" applyFont="1" applyBorder="1"/>
    <xf numFmtId="2" fontId="12" fillId="0" borderId="0" xfId="0" applyNumberFormat="1" applyFont="1" applyBorder="1"/>
    <xf numFmtId="0" fontId="14" fillId="0" borderId="1" xfId="0" applyFont="1" applyBorder="1" applyAlignment="1">
      <alignment horizontal="center"/>
    </xf>
    <xf numFmtId="49" fontId="15" fillId="0" borderId="1" xfId="0" applyNumberFormat="1" applyFont="1" applyBorder="1"/>
    <xf numFmtId="49" fontId="15" fillId="0" borderId="1" xfId="0" applyNumberFormat="1" applyFont="1" applyBorder="1" applyAlignment="1">
      <alignment horizontal="center"/>
    </xf>
    <xf numFmtId="49" fontId="15" fillId="0" borderId="1" xfId="0" applyNumberFormat="1" applyFont="1" applyBorder="1" applyAlignment="1">
      <alignment wrapText="1"/>
    </xf>
    <xf numFmtId="43" fontId="14" fillId="0" borderId="1" xfId="1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3" fontId="14" fillId="0" borderId="1" xfId="1" applyFont="1" applyBorder="1" applyAlignment="1">
      <alignment wrapText="1"/>
    </xf>
    <xf numFmtId="0" fontId="0" fillId="0" borderId="1" xfId="0" applyFont="1" applyBorder="1"/>
    <xf numFmtId="49" fontId="11" fillId="0" borderId="1" xfId="0" applyNumberFormat="1" applyFont="1" applyBorder="1"/>
    <xf numFmtId="49" fontId="11" fillId="0" borderId="1" xfId="0" applyNumberFormat="1" applyFont="1" applyBorder="1" applyAlignment="1"/>
    <xf numFmtId="43" fontId="0" fillId="0" borderId="1" xfId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49" fontId="11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/>
    <xf numFmtId="43" fontId="11" fillId="0" borderId="1" xfId="1" applyFont="1" applyFill="1" applyBorder="1" applyAlignment="1"/>
    <xf numFmtId="49" fontId="11" fillId="0" borderId="1" xfId="0" applyNumberFormat="1" applyFont="1" applyFill="1" applyBorder="1" applyAlignment="1">
      <alignment horizontal="center"/>
    </xf>
    <xf numFmtId="43" fontId="11" fillId="0" borderId="1" xfId="0" applyNumberFormat="1" applyFont="1" applyFill="1" applyBorder="1"/>
    <xf numFmtId="43" fontId="11" fillId="0" borderId="1" xfId="1" applyFont="1" applyFill="1" applyBorder="1"/>
    <xf numFmtId="43" fontId="0" fillId="0" borderId="1" xfId="0" applyNumberFormat="1" applyFont="1" applyBorder="1"/>
    <xf numFmtId="43" fontId="11" fillId="0" borderId="1" xfId="1" applyFont="1" applyBorder="1"/>
    <xf numFmtId="0" fontId="0" fillId="0" borderId="1" xfId="0" applyFont="1" applyBorder="1" applyAlignment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/>
    <xf numFmtId="43" fontId="0" fillId="0" borderId="1" xfId="1" applyFont="1" applyFill="1" applyBorder="1" applyAlignment="1"/>
    <xf numFmtId="14" fontId="0" fillId="0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/>
    <xf numFmtId="14" fontId="0" fillId="0" borderId="1" xfId="0" applyNumberFormat="1" applyFont="1" applyBorder="1" applyAlignment="1">
      <alignment horizontal="center"/>
    </xf>
    <xf numFmtId="49" fontId="11" fillId="0" borderId="1" xfId="0" applyNumberFormat="1" applyFont="1" applyFill="1" applyBorder="1" applyAlignment="1">
      <alignment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/>
    </xf>
    <xf numFmtId="49" fontId="11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43" fontId="11" fillId="0" borderId="1" xfId="1" applyFont="1" applyBorder="1" applyAlignment="1"/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wrapText="1"/>
    </xf>
    <xf numFmtId="2" fontId="11" fillId="0" borderId="1" xfId="1" applyNumberFormat="1" applyFont="1" applyFill="1" applyBorder="1"/>
    <xf numFmtId="49" fontId="11" fillId="0" borderId="1" xfId="0" applyNumberFormat="1" applyFont="1" applyFill="1" applyBorder="1"/>
    <xf numFmtId="49" fontId="11" fillId="0" borderId="1" xfId="0" applyNumberFormat="1" applyFont="1" applyBorder="1" applyAlignment="1">
      <alignment horizontal="center"/>
    </xf>
    <xf numFmtId="43" fontId="11" fillId="0" borderId="1" xfId="0" applyNumberFormat="1" applyFont="1" applyBorder="1"/>
    <xf numFmtId="14" fontId="0" fillId="0" borderId="1" xfId="0" applyNumberFormat="1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9" fillId="0" borderId="0" xfId="0" applyFont="1" applyBorder="1" applyAlignment="1">
      <alignment horizontal="center"/>
    </xf>
    <xf numFmtId="43" fontId="0" fillId="0" borderId="0" xfId="2" applyFont="1" applyFill="1"/>
    <xf numFmtId="43" fontId="0" fillId="0" borderId="0" xfId="0" applyNumberForma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49" fontId="12" fillId="0" borderId="2" xfId="0" applyNumberFormat="1" applyFont="1" applyBorder="1" applyAlignment="1">
      <alignment wrapText="1"/>
    </xf>
    <xf numFmtId="0" fontId="13" fillId="0" borderId="2" xfId="0" applyFont="1" applyBorder="1"/>
    <xf numFmtId="43" fontId="13" fillId="0" borderId="2" xfId="1" applyFont="1" applyBorder="1" applyAlignment="1"/>
    <xf numFmtId="43" fontId="12" fillId="0" borderId="2" xfId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</cellXfs>
  <cellStyles count="3">
    <cellStyle name="Comma 2" xfId="2"/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2667000</xdr:colOff>
      <xdr:row>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5ACBB20-88DC-42BE-AAF4-C2C3C803F6D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67000" cy="1013460"/>
        </a:xfrm>
        <a:prstGeom prst="rect">
          <a:avLst/>
        </a:prstGeom>
      </xdr:spPr>
    </xdr:pic>
    <xdr:clientData/>
  </xdr:twoCellAnchor>
  <xdr:oneCellAnchor>
    <xdr:from>
      <xdr:col>0</xdr:col>
      <xdr:colOff>133349</xdr:colOff>
      <xdr:row>109</xdr:row>
      <xdr:rowOff>12700</xdr:rowOff>
    </xdr:from>
    <xdr:ext cx="3232151" cy="92710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448D917F-6562-456B-92C2-89AF0B840557}"/>
            </a:ext>
          </a:extLst>
        </xdr:cNvPr>
        <xdr:cNvSpPr txBox="1">
          <a:spLocks noChangeArrowheads="1"/>
        </xdr:cNvSpPr>
      </xdr:nvSpPr>
      <xdr:spPr bwMode="auto">
        <a:xfrm>
          <a:off x="133349" y="5819140"/>
          <a:ext cx="3232151" cy="927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91440" tIns="45720" rIns="91440" bIns="45720" anchor="t" upright="1">
          <a:noAutofit/>
        </a:bodyPr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indent="0"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Licda. Edita Peña Ureña</a:t>
          </a:r>
        </a:p>
        <a:p>
          <a:pPr marL="0" indent="0"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ea typeface="+mn-ea"/>
              <a:cs typeface="Times New Roman"/>
            </a:rPr>
            <a:t>  Enc. de Contabilidad</a:t>
          </a:r>
          <a:r>
            <a:rPr lang="es-DO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2</xdr:col>
      <xdr:colOff>1016000</xdr:colOff>
      <xdr:row>109</xdr:row>
      <xdr:rowOff>19050</xdr:rowOff>
    </xdr:from>
    <xdr:to>
      <xdr:col>3</xdr:col>
      <xdr:colOff>2012950</xdr:colOff>
      <xdr:row>114</xdr:row>
      <xdr:rowOff>50800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xmlns="" id="{522E2A7E-9858-4644-82A3-AFA52A0C7029}"/>
            </a:ext>
          </a:extLst>
        </xdr:cNvPr>
        <xdr:cNvSpPr txBox="1">
          <a:spLocks noChangeArrowheads="1"/>
        </xdr:cNvSpPr>
      </xdr:nvSpPr>
      <xdr:spPr bwMode="auto">
        <a:xfrm>
          <a:off x="4239260" y="5825490"/>
          <a:ext cx="3953510" cy="9461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4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Joaquin Elias Jiménez</a:t>
          </a: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1"/>
  <sheetViews>
    <sheetView tabSelected="1" topLeftCell="B1" zoomScaleNormal="100" workbookViewId="0">
      <selection activeCell="G31" sqref="G31"/>
    </sheetView>
  </sheetViews>
  <sheetFormatPr baseColWidth="10" defaultRowHeight="13.8" x14ac:dyDescent="0.3"/>
  <cols>
    <col min="1" max="1" width="47.77734375" style="1" customWidth="1"/>
    <col min="2" max="2" width="16.109375" style="1" customWidth="1"/>
    <col min="3" max="3" width="44.33203125" style="2" customWidth="1"/>
    <col min="4" max="4" width="21.77734375" style="1" customWidth="1"/>
    <col min="5" max="5" width="18.5546875" style="41" customWidth="1"/>
    <col min="6" max="6" width="13.77734375" style="9" customWidth="1"/>
    <col min="7" max="7" width="20.5546875" style="1" customWidth="1"/>
    <col min="8" max="8" width="27" style="70" customWidth="1"/>
    <col min="9" max="9" width="13" style="5" bestFit="1" customWidth="1"/>
    <col min="10" max="10" width="12.44140625" style="5" bestFit="1" customWidth="1"/>
    <col min="11" max="11" width="3.109375" style="5" bestFit="1" customWidth="1"/>
    <col min="12" max="12" width="5.44140625" style="5" bestFit="1" customWidth="1"/>
    <col min="13" max="13" width="6.6640625" style="5" bestFit="1" customWidth="1"/>
    <col min="14" max="14" width="9.109375" style="5" bestFit="1" customWidth="1"/>
    <col min="15" max="15" width="6.6640625" style="5" bestFit="1" customWidth="1"/>
    <col min="16" max="16" width="3.5546875" style="5" bestFit="1" customWidth="1"/>
    <col min="17" max="17" width="8" style="5" bestFit="1" customWidth="1"/>
    <col min="18" max="16384" width="11.5546875" style="1"/>
  </cols>
  <sheetData>
    <row r="1" spans="1:17" x14ac:dyDescent="0.3">
      <c r="E1" s="67"/>
      <c r="H1" s="69"/>
    </row>
    <row r="2" spans="1:17" x14ac:dyDescent="0.3">
      <c r="E2" s="67"/>
      <c r="I2" s="6"/>
    </row>
    <row r="3" spans="1:17" x14ac:dyDescent="0.3">
      <c r="B3" s="4"/>
      <c r="C3" s="3"/>
      <c r="E3" s="67"/>
      <c r="F3" s="10"/>
      <c r="G3" s="4"/>
      <c r="H3" s="69"/>
      <c r="I3" s="7"/>
      <c r="J3" s="6"/>
      <c r="K3" s="7"/>
    </row>
    <row r="4" spans="1:17" x14ac:dyDescent="0.3">
      <c r="C4" s="3"/>
      <c r="D4" s="8"/>
      <c r="H4" s="69"/>
    </row>
    <row r="5" spans="1:17" ht="23.4" x14ac:dyDescent="0.45">
      <c r="A5" s="138" t="s">
        <v>151</v>
      </c>
      <c r="B5" s="138"/>
      <c r="C5" s="138"/>
      <c r="D5" s="138"/>
      <c r="E5" s="138"/>
      <c r="F5" s="138"/>
      <c r="G5" s="138"/>
      <c r="H5" s="138"/>
      <c r="J5" s="6"/>
    </row>
    <row r="6" spans="1:17" ht="21" x14ac:dyDescent="0.4">
      <c r="A6" s="139" t="s">
        <v>153</v>
      </c>
      <c r="B6" s="139"/>
      <c r="C6" s="139"/>
      <c r="D6" s="139"/>
      <c r="E6" s="139"/>
      <c r="F6" s="139"/>
      <c r="G6" s="139"/>
      <c r="H6" s="139"/>
      <c r="I6" s="6"/>
      <c r="J6" s="6"/>
      <c r="K6" s="6"/>
      <c r="L6" s="6"/>
      <c r="M6" s="6"/>
      <c r="N6" s="6"/>
      <c r="O6" s="6"/>
      <c r="Q6" s="6"/>
    </row>
    <row r="7" spans="1:17" ht="21" x14ac:dyDescent="0.4">
      <c r="A7" s="140" t="s">
        <v>154</v>
      </c>
      <c r="B7" s="140"/>
      <c r="C7" s="140"/>
      <c r="D7" s="140"/>
      <c r="E7" s="140"/>
      <c r="F7" s="140"/>
      <c r="G7" s="140"/>
      <c r="H7" s="140"/>
      <c r="I7" s="6"/>
      <c r="J7" s="6"/>
      <c r="K7" s="6"/>
      <c r="L7" s="6"/>
      <c r="M7" s="6"/>
      <c r="N7" s="6"/>
      <c r="O7" s="6"/>
      <c r="Q7" s="6"/>
    </row>
    <row r="8" spans="1:17" s="65" customFormat="1" ht="46.8" x14ac:dyDescent="0.3">
      <c r="A8" s="84" t="s">
        <v>40</v>
      </c>
      <c r="B8" s="85" t="s">
        <v>43</v>
      </c>
      <c r="C8" s="86" t="s">
        <v>41</v>
      </c>
      <c r="D8" s="87" t="s">
        <v>42</v>
      </c>
      <c r="E8" s="88" t="s">
        <v>44</v>
      </c>
      <c r="F8" s="89" t="s">
        <v>45</v>
      </c>
      <c r="G8" s="89" t="s">
        <v>46</v>
      </c>
      <c r="H8" s="90" t="s">
        <v>47</v>
      </c>
      <c r="I8" s="64"/>
      <c r="J8" s="64"/>
      <c r="K8" s="64"/>
      <c r="L8" s="64"/>
      <c r="M8" s="64"/>
      <c r="N8" s="64"/>
      <c r="O8" s="64"/>
      <c r="P8" s="64"/>
      <c r="Q8" s="64"/>
    </row>
    <row r="9" spans="1:17" s="72" customFormat="1" ht="14.4" x14ac:dyDescent="0.3">
      <c r="A9" s="97" t="s">
        <v>48</v>
      </c>
      <c r="B9" s="98" t="s">
        <v>37</v>
      </c>
      <c r="C9" s="99" t="s">
        <v>38</v>
      </c>
      <c r="D9" s="97" t="s">
        <v>155</v>
      </c>
      <c r="E9" s="100">
        <f>264534.14+279823.94-13991.2</f>
        <v>530366.88000000012</v>
      </c>
      <c r="F9" s="101" t="s">
        <v>51</v>
      </c>
      <c r="G9" s="102">
        <v>264534.14</v>
      </c>
      <c r="H9" s="103">
        <f>+E9-G9</f>
        <v>265832.74000000011</v>
      </c>
      <c r="I9" s="73"/>
      <c r="J9" s="73"/>
      <c r="K9" s="74"/>
      <c r="L9" s="74"/>
      <c r="M9" s="74"/>
      <c r="N9" s="75"/>
      <c r="O9" s="66"/>
      <c r="P9" s="76"/>
      <c r="Q9" s="76"/>
    </row>
    <row r="10" spans="1:17" s="46" customFormat="1" ht="14.4" x14ac:dyDescent="0.3">
      <c r="A10" s="91"/>
      <c r="B10" s="96"/>
      <c r="C10" s="93" t="s">
        <v>39</v>
      </c>
      <c r="D10" s="91"/>
      <c r="E10" s="94"/>
      <c r="F10" s="95"/>
      <c r="G10" s="104"/>
      <c r="H10" s="105"/>
      <c r="I10" s="53"/>
      <c r="J10" s="53"/>
      <c r="K10" s="53"/>
      <c r="L10" s="53"/>
      <c r="M10" s="53"/>
      <c r="N10" s="53"/>
      <c r="O10" s="53"/>
      <c r="P10" s="53"/>
      <c r="Q10" s="53"/>
    </row>
    <row r="11" spans="1:17" s="46" customFormat="1" ht="14.4" x14ac:dyDescent="0.3">
      <c r="A11" s="91"/>
      <c r="B11" s="96"/>
      <c r="C11" s="106"/>
      <c r="D11" s="91"/>
      <c r="E11" s="94"/>
      <c r="F11" s="95"/>
      <c r="G11" s="104"/>
      <c r="H11" s="105"/>
      <c r="I11" s="55"/>
      <c r="J11" s="55"/>
      <c r="K11" s="56"/>
      <c r="L11" s="56"/>
      <c r="M11" s="56"/>
      <c r="N11" s="57"/>
      <c r="O11" s="53"/>
      <c r="P11" s="58"/>
      <c r="Q11" s="58"/>
    </row>
    <row r="12" spans="1:17" s="72" customFormat="1" ht="14.4" x14ac:dyDescent="0.3">
      <c r="A12" s="97" t="s">
        <v>166</v>
      </c>
      <c r="B12" s="107" t="s">
        <v>167</v>
      </c>
      <c r="C12" s="108" t="s">
        <v>168</v>
      </c>
      <c r="D12" s="97" t="s">
        <v>169</v>
      </c>
      <c r="E12" s="109">
        <v>8601.75</v>
      </c>
      <c r="F12" s="110" t="s">
        <v>167</v>
      </c>
      <c r="G12" s="111">
        <v>0</v>
      </c>
      <c r="H12" s="103">
        <f>+E12-G12</f>
        <v>8601.75</v>
      </c>
      <c r="I12" s="73"/>
      <c r="J12" s="73"/>
      <c r="K12" s="74"/>
      <c r="L12" s="74"/>
      <c r="M12" s="74"/>
      <c r="N12" s="75"/>
      <c r="O12" s="66"/>
      <c r="P12" s="76"/>
      <c r="Q12" s="76"/>
    </row>
    <row r="13" spans="1:17" s="46" customFormat="1" ht="14.4" x14ac:dyDescent="0.3">
      <c r="A13" s="91"/>
      <c r="B13" s="96"/>
      <c r="C13" s="106"/>
      <c r="D13" s="91"/>
      <c r="E13" s="94"/>
      <c r="F13" s="112"/>
      <c r="G13" s="104"/>
      <c r="H13" s="105"/>
      <c r="I13" s="55"/>
      <c r="J13" s="55"/>
      <c r="K13" s="56"/>
      <c r="L13" s="56"/>
      <c r="M13" s="56"/>
      <c r="N13" s="57"/>
      <c r="O13" s="53"/>
      <c r="P13" s="58"/>
      <c r="Q13" s="58"/>
    </row>
    <row r="14" spans="1:17" s="72" customFormat="1" ht="43.2" x14ac:dyDescent="0.3">
      <c r="A14" s="97" t="s">
        <v>49</v>
      </c>
      <c r="B14" s="107" t="s">
        <v>50</v>
      </c>
      <c r="C14" s="113" t="s">
        <v>157</v>
      </c>
      <c r="D14" s="114" t="s">
        <v>171</v>
      </c>
      <c r="E14" s="100">
        <f>1279.74+255283.79+3503.5+261028.91</f>
        <v>521095.94</v>
      </c>
      <c r="F14" s="115" t="s">
        <v>51</v>
      </c>
      <c r="G14" s="111">
        <f>1279.74+3503.5+261028.91</f>
        <v>265812.15000000002</v>
      </c>
      <c r="H14" s="103">
        <f t="shared" ref="H14:H79" si="0">+E14-G14</f>
        <v>255283.78999999998</v>
      </c>
      <c r="I14" s="66"/>
      <c r="J14" s="66"/>
      <c r="K14" s="66"/>
      <c r="L14" s="66"/>
      <c r="M14" s="66"/>
      <c r="N14" s="66"/>
      <c r="O14" s="66"/>
      <c r="P14" s="66"/>
      <c r="Q14" s="66"/>
    </row>
    <row r="15" spans="1:17" s="46" customFormat="1" ht="14.4" x14ac:dyDescent="0.3">
      <c r="A15" s="91"/>
      <c r="B15" s="96"/>
      <c r="C15" s="116"/>
      <c r="D15" s="117"/>
      <c r="E15" s="118"/>
      <c r="F15" s="95"/>
      <c r="G15" s="104"/>
      <c r="H15" s="105"/>
      <c r="I15" s="53"/>
      <c r="J15" s="53"/>
      <c r="K15" s="53"/>
      <c r="L15" s="53"/>
      <c r="M15" s="53"/>
      <c r="N15" s="53"/>
      <c r="O15" s="53"/>
      <c r="P15" s="53"/>
      <c r="Q15" s="53"/>
    </row>
    <row r="16" spans="1:17" s="72" customFormat="1" ht="14.4" x14ac:dyDescent="0.3">
      <c r="A16" s="77" t="s">
        <v>194</v>
      </c>
      <c r="B16" s="107" t="s">
        <v>167</v>
      </c>
      <c r="C16" s="77" t="s">
        <v>195</v>
      </c>
      <c r="D16" s="77" t="s">
        <v>170</v>
      </c>
      <c r="E16" s="100">
        <v>6308.12</v>
      </c>
      <c r="F16" s="115" t="s">
        <v>167</v>
      </c>
      <c r="G16" s="111">
        <v>0</v>
      </c>
      <c r="H16" s="103">
        <f>+E16-G16</f>
        <v>6308.12</v>
      </c>
      <c r="I16" s="66"/>
      <c r="J16" s="66"/>
      <c r="K16" s="66"/>
      <c r="L16" s="66"/>
      <c r="M16" s="66"/>
      <c r="N16" s="66"/>
      <c r="O16" s="66"/>
      <c r="P16" s="66"/>
      <c r="Q16" s="66"/>
    </row>
    <row r="17" spans="1:17" s="46" customFormat="1" ht="14.4" x14ac:dyDescent="0.3">
      <c r="A17" s="61"/>
      <c r="B17" s="96"/>
      <c r="C17" s="61"/>
      <c r="D17" s="61"/>
      <c r="E17" s="118"/>
      <c r="F17" s="95"/>
      <c r="G17" s="104"/>
      <c r="H17" s="105"/>
      <c r="I17" s="53"/>
      <c r="J17" s="53"/>
      <c r="K17" s="53"/>
      <c r="L17" s="53"/>
      <c r="M17" s="53"/>
      <c r="N17" s="53"/>
      <c r="O17" s="53"/>
      <c r="P17" s="53"/>
      <c r="Q17" s="53"/>
    </row>
    <row r="18" spans="1:17" s="72" customFormat="1" ht="14.4" x14ac:dyDescent="0.3">
      <c r="A18" s="78" t="s">
        <v>193</v>
      </c>
      <c r="B18" s="107" t="s">
        <v>167</v>
      </c>
      <c r="C18" s="79" t="s">
        <v>186</v>
      </c>
      <c r="D18" s="78" t="s">
        <v>175</v>
      </c>
      <c r="E18" s="100">
        <v>658092.15</v>
      </c>
      <c r="F18" s="115" t="s">
        <v>167</v>
      </c>
      <c r="G18" s="111">
        <v>0</v>
      </c>
      <c r="H18" s="103">
        <f>+E18-G18</f>
        <v>658092.15</v>
      </c>
      <c r="I18" s="66"/>
      <c r="J18" s="66"/>
      <c r="K18" s="66"/>
      <c r="L18" s="66"/>
      <c r="M18" s="66"/>
      <c r="N18" s="66"/>
      <c r="O18" s="66"/>
      <c r="P18" s="66"/>
      <c r="Q18" s="66"/>
    </row>
    <row r="19" spans="1:17" s="46" customFormat="1" ht="14.4" x14ac:dyDescent="0.3">
      <c r="A19" s="91"/>
      <c r="B19" s="96"/>
      <c r="C19" s="106"/>
      <c r="D19" s="91"/>
      <c r="E19" s="94"/>
      <c r="F19" s="95"/>
      <c r="G19" s="104"/>
      <c r="H19" s="105">
        <f t="shared" si="0"/>
        <v>0</v>
      </c>
      <c r="I19" s="55"/>
      <c r="J19" s="55"/>
      <c r="K19" s="56"/>
      <c r="L19" s="56"/>
      <c r="M19" s="56"/>
      <c r="N19" s="62"/>
      <c r="O19" s="53"/>
      <c r="P19" s="58"/>
      <c r="Q19" s="58"/>
    </row>
    <row r="20" spans="1:17" s="72" customFormat="1" ht="14.4" x14ac:dyDescent="0.3">
      <c r="A20" s="97" t="s">
        <v>178</v>
      </c>
      <c r="B20" s="107" t="s">
        <v>179</v>
      </c>
      <c r="C20" s="108" t="s">
        <v>180</v>
      </c>
      <c r="D20" s="97" t="s">
        <v>177</v>
      </c>
      <c r="E20" s="109">
        <v>43040</v>
      </c>
      <c r="F20" s="115" t="s">
        <v>167</v>
      </c>
      <c r="G20" s="111">
        <v>0</v>
      </c>
      <c r="H20" s="103">
        <f>+E20-G20</f>
        <v>43040</v>
      </c>
      <c r="I20" s="73"/>
      <c r="J20" s="73"/>
      <c r="K20" s="74"/>
      <c r="L20" s="74"/>
      <c r="M20" s="74"/>
      <c r="N20" s="80"/>
      <c r="O20" s="66"/>
      <c r="P20" s="76"/>
      <c r="Q20" s="76"/>
    </row>
    <row r="21" spans="1:17" s="72" customFormat="1" ht="14.4" x14ac:dyDescent="0.3">
      <c r="A21" s="97" t="s">
        <v>181</v>
      </c>
      <c r="B21" s="107" t="s">
        <v>182</v>
      </c>
      <c r="C21" s="108" t="s">
        <v>183</v>
      </c>
      <c r="D21" s="97" t="s">
        <v>184</v>
      </c>
      <c r="E21" s="100">
        <v>95168.8</v>
      </c>
      <c r="F21" s="115" t="s">
        <v>167</v>
      </c>
      <c r="G21" s="111">
        <v>0</v>
      </c>
      <c r="H21" s="103">
        <f>+E21-G21</f>
        <v>95168.8</v>
      </c>
      <c r="I21" s="73"/>
      <c r="J21" s="73"/>
      <c r="K21" s="74"/>
      <c r="L21" s="74"/>
      <c r="M21" s="74"/>
      <c r="N21" s="80"/>
      <c r="O21" s="66"/>
      <c r="P21" s="76"/>
      <c r="Q21" s="76"/>
    </row>
    <row r="22" spans="1:17" s="72" customFormat="1" ht="14.4" x14ac:dyDescent="0.3">
      <c r="A22" s="97" t="s">
        <v>185</v>
      </c>
      <c r="B22" s="107"/>
      <c r="C22" s="108" t="s">
        <v>186</v>
      </c>
      <c r="D22" s="97" t="s">
        <v>187</v>
      </c>
      <c r="E22" s="100">
        <f>320821.25+37040.42</f>
        <v>357861.67</v>
      </c>
      <c r="F22" s="115" t="s">
        <v>167</v>
      </c>
      <c r="G22" s="111">
        <v>37040.42</v>
      </c>
      <c r="H22" s="103">
        <f>+E22-G22</f>
        <v>320821.25</v>
      </c>
      <c r="I22" s="73"/>
      <c r="J22" s="73"/>
      <c r="K22" s="74"/>
      <c r="L22" s="74"/>
      <c r="M22" s="74"/>
      <c r="N22" s="80"/>
      <c r="O22" s="66"/>
      <c r="P22" s="76"/>
      <c r="Q22" s="76"/>
    </row>
    <row r="23" spans="1:17" s="46" customFormat="1" ht="14.4" x14ac:dyDescent="0.3">
      <c r="A23" s="91"/>
      <c r="B23" s="96"/>
      <c r="C23" s="106"/>
      <c r="D23" s="91"/>
      <c r="E23" s="94"/>
      <c r="F23" s="95"/>
      <c r="G23" s="104"/>
      <c r="H23" s="105"/>
      <c r="I23" s="55"/>
      <c r="J23" s="55"/>
      <c r="K23" s="56"/>
      <c r="L23" s="56"/>
      <c r="M23" s="56"/>
      <c r="N23" s="62"/>
      <c r="O23" s="53"/>
      <c r="P23" s="58"/>
      <c r="Q23" s="58"/>
    </row>
    <row r="24" spans="1:17" s="72" customFormat="1" ht="14.4" x14ac:dyDescent="0.3">
      <c r="A24" s="108" t="s">
        <v>188</v>
      </c>
      <c r="B24" s="107" t="s">
        <v>191</v>
      </c>
      <c r="C24" s="108" t="s">
        <v>190</v>
      </c>
      <c r="D24" s="97" t="s">
        <v>189</v>
      </c>
      <c r="E24" s="109">
        <f>246097.26-10427.85</f>
        <v>235669.41</v>
      </c>
      <c r="F24" s="115" t="s">
        <v>167</v>
      </c>
      <c r="G24" s="111">
        <v>0</v>
      </c>
      <c r="H24" s="103">
        <f>+E24</f>
        <v>235669.41</v>
      </c>
      <c r="I24" s="73"/>
      <c r="J24" s="73"/>
      <c r="K24" s="74"/>
      <c r="L24" s="74"/>
      <c r="M24" s="74"/>
      <c r="N24" s="80"/>
      <c r="O24" s="66"/>
      <c r="P24" s="76"/>
      <c r="Q24" s="76"/>
    </row>
    <row r="25" spans="1:17" s="46" customFormat="1" ht="14.4" x14ac:dyDescent="0.3">
      <c r="A25" s="91"/>
      <c r="B25" s="96"/>
      <c r="C25" s="106"/>
      <c r="D25" s="91"/>
      <c r="E25" s="94"/>
      <c r="F25" s="95"/>
      <c r="G25" s="104"/>
      <c r="H25" s="105">
        <f t="shared" ref="H25:H26" si="1">+E25</f>
        <v>0</v>
      </c>
      <c r="I25" s="55"/>
      <c r="J25" s="55"/>
      <c r="K25" s="56"/>
      <c r="L25" s="56"/>
      <c r="M25" s="56"/>
      <c r="N25" s="62"/>
      <c r="O25" s="53"/>
      <c r="P25" s="58"/>
      <c r="Q25" s="58"/>
    </row>
    <row r="26" spans="1:17" s="72" customFormat="1" ht="14.4" x14ac:dyDescent="0.3">
      <c r="A26" s="97" t="s">
        <v>192</v>
      </c>
      <c r="B26" s="119">
        <v>44205</v>
      </c>
      <c r="C26" s="108" t="s">
        <v>196</v>
      </c>
      <c r="D26" s="97" t="s">
        <v>197</v>
      </c>
      <c r="E26" s="109">
        <v>1254321.74</v>
      </c>
      <c r="F26" s="115" t="s">
        <v>167</v>
      </c>
      <c r="G26" s="111">
        <v>0</v>
      </c>
      <c r="H26" s="103">
        <f t="shared" si="1"/>
        <v>1254321.74</v>
      </c>
      <c r="I26" s="73"/>
      <c r="J26" s="73"/>
      <c r="K26" s="74"/>
      <c r="L26" s="74"/>
      <c r="M26" s="74"/>
      <c r="N26" s="80"/>
      <c r="O26" s="66"/>
      <c r="P26" s="76"/>
      <c r="Q26" s="76"/>
    </row>
    <row r="27" spans="1:17" s="46" customFormat="1" ht="14.4" x14ac:dyDescent="0.3">
      <c r="A27" s="91"/>
      <c r="B27" s="96"/>
      <c r="C27" s="106"/>
      <c r="D27" s="91"/>
      <c r="E27" s="94"/>
      <c r="F27" s="95"/>
      <c r="G27" s="104"/>
      <c r="H27" s="105"/>
      <c r="I27" s="55"/>
      <c r="J27" s="55"/>
      <c r="K27" s="56"/>
      <c r="L27" s="56"/>
      <c r="M27" s="56"/>
      <c r="N27" s="62"/>
      <c r="O27" s="53"/>
      <c r="P27" s="58"/>
      <c r="Q27" s="58"/>
    </row>
    <row r="28" spans="1:17" s="72" customFormat="1" ht="14.4" x14ac:dyDescent="0.3">
      <c r="A28" s="97" t="s">
        <v>198</v>
      </c>
      <c r="B28" s="107" t="s">
        <v>1</v>
      </c>
      <c r="C28" s="108" t="s">
        <v>196</v>
      </c>
      <c r="D28" s="97" t="s">
        <v>199</v>
      </c>
      <c r="E28" s="109">
        <v>92516.09</v>
      </c>
      <c r="F28" s="115" t="s">
        <v>167</v>
      </c>
      <c r="G28" s="111">
        <v>0</v>
      </c>
      <c r="H28" s="103">
        <f>+E28-G28</f>
        <v>92516.09</v>
      </c>
      <c r="I28" s="73"/>
      <c r="J28" s="73"/>
      <c r="K28" s="74"/>
      <c r="L28" s="74"/>
      <c r="M28" s="74"/>
      <c r="N28" s="80"/>
      <c r="O28" s="66"/>
      <c r="P28" s="76"/>
      <c r="Q28" s="76"/>
    </row>
    <row r="29" spans="1:17" s="46" customFormat="1" ht="14.4" x14ac:dyDescent="0.3">
      <c r="A29" s="91"/>
      <c r="B29" s="96"/>
      <c r="C29" s="106"/>
      <c r="D29" s="91"/>
      <c r="E29" s="94"/>
      <c r="F29" s="95"/>
      <c r="G29" s="104"/>
      <c r="H29" s="105"/>
      <c r="I29" s="55"/>
      <c r="J29" s="55"/>
      <c r="K29" s="56"/>
      <c r="L29" s="56"/>
      <c r="M29" s="56"/>
      <c r="N29" s="62"/>
      <c r="O29" s="53"/>
      <c r="P29" s="58"/>
      <c r="Q29" s="58"/>
    </row>
    <row r="30" spans="1:17" s="72" customFormat="1" ht="28.8" x14ac:dyDescent="0.3">
      <c r="A30" s="120" t="s">
        <v>53</v>
      </c>
      <c r="B30" s="98" t="s">
        <v>54</v>
      </c>
      <c r="C30" s="99" t="s">
        <v>223</v>
      </c>
      <c r="D30" s="120" t="s">
        <v>242</v>
      </c>
      <c r="E30" s="100">
        <f>489+30+2982+660</f>
        <v>4161</v>
      </c>
      <c r="F30" s="101" t="s">
        <v>167</v>
      </c>
      <c r="G30" s="102">
        <f>489+2982+690</f>
        <v>4161</v>
      </c>
      <c r="H30" s="121">
        <v>-30</v>
      </c>
      <c r="I30" s="73"/>
      <c r="J30" s="73"/>
      <c r="K30" s="74"/>
      <c r="L30" s="74"/>
      <c r="M30" s="74"/>
      <c r="N30" s="76"/>
      <c r="O30" s="66"/>
      <c r="P30" s="76"/>
      <c r="Q30" s="76"/>
    </row>
    <row r="31" spans="1:17" s="46" customFormat="1" ht="14.4" x14ac:dyDescent="0.3">
      <c r="A31" s="91"/>
      <c r="B31" s="96"/>
      <c r="C31" s="93"/>
      <c r="D31" s="91"/>
      <c r="E31" s="94"/>
      <c r="F31" s="95"/>
      <c r="G31" s="104"/>
      <c r="H31" s="105"/>
      <c r="I31" s="53"/>
      <c r="J31" s="53"/>
      <c r="K31" s="53"/>
      <c r="L31" s="53"/>
      <c r="M31" s="53"/>
      <c r="N31" s="53"/>
      <c r="O31" s="53"/>
      <c r="P31" s="53"/>
      <c r="Q31" s="53"/>
    </row>
    <row r="32" spans="1:17" s="72" customFormat="1" ht="14.4" x14ac:dyDescent="0.3">
      <c r="A32" s="97" t="s">
        <v>200</v>
      </c>
      <c r="B32" s="107" t="s">
        <v>201</v>
      </c>
      <c r="C32" s="99" t="s">
        <v>202</v>
      </c>
      <c r="D32" s="97" t="s">
        <v>203</v>
      </c>
      <c r="E32" s="109">
        <v>68909.66</v>
      </c>
      <c r="F32" s="115" t="s">
        <v>167</v>
      </c>
      <c r="G32" s="111">
        <v>0</v>
      </c>
      <c r="H32" s="103">
        <f>+E32-G32</f>
        <v>68909.66</v>
      </c>
      <c r="I32" s="66"/>
      <c r="J32" s="66"/>
      <c r="K32" s="66"/>
      <c r="L32" s="66"/>
      <c r="M32" s="66"/>
      <c r="N32" s="66"/>
      <c r="O32" s="66"/>
      <c r="P32" s="66"/>
      <c r="Q32" s="66"/>
    </row>
    <row r="33" spans="1:17" s="46" customFormat="1" ht="14.4" x14ac:dyDescent="0.3">
      <c r="A33" s="91"/>
      <c r="B33" s="96"/>
      <c r="C33" s="93"/>
      <c r="D33" s="91"/>
      <c r="E33" s="94"/>
      <c r="F33" s="95"/>
      <c r="G33" s="104"/>
      <c r="H33" s="105"/>
      <c r="I33" s="53"/>
      <c r="J33" s="53"/>
      <c r="K33" s="53"/>
      <c r="L33" s="53"/>
      <c r="M33" s="53"/>
      <c r="N33" s="53"/>
      <c r="O33" s="53"/>
      <c r="P33" s="53"/>
      <c r="Q33" s="53"/>
    </row>
    <row r="34" spans="1:17" s="72" customFormat="1" ht="14.4" x14ac:dyDescent="0.3">
      <c r="A34" s="97" t="s">
        <v>204</v>
      </c>
      <c r="B34" s="107" t="s">
        <v>167</v>
      </c>
      <c r="C34" s="99" t="s">
        <v>205</v>
      </c>
      <c r="D34" s="97" t="s">
        <v>210</v>
      </c>
      <c r="E34" s="109">
        <v>11088.25</v>
      </c>
      <c r="F34" s="115" t="s">
        <v>167</v>
      </c>
      <c r="G34" s="111">
        <v>0</v>
      </c>
      <c r="H34" s="103">
        <f>+E34-G34</f>
        <v>11088.25</v>
      </c>
      <c r="I34" s="66"/>
      <c r="J34" s="66"/>
      <c r="K34" s="66"/>
      <c r="L34" s="66"/>
      <c r="M34" s="66"/>
      <c r="N34" s="66"/>
      <c r="O34" s="66"/>
      <c r="P34" s="66"/>
      <c r="Q34" s="66"/>
    </row>
    <row r="35" spans="1:17" s="46" customFormat="1" ht="14.4" x14ac:dyDescent="0.3">
      <c r="A35" s="91"/>
      <c r="B35" s="96"/>
      <c r="C35" s="93"/>
      <c r="D35" s="91"/>
      <c r="E35" s="94"/>
      <c r="F35" s="95"/>
      <c r="G35" s="104"/>
      <c r="H35" s="105"/>
      <c r="I35" s="53"/>
      <c r="J35" s="53"/>
      <c r="K35" s="53"/>
      <c r="L35" s="53"/>
      <c r="M35" s="53"/>
      <c r="N35" s="53"/>
      <c r="O35" s="53"/>
      <c r="P35" s="53"/>
      <c r="Q35" s="53"/>
    </row>
    <row r="36" spans="1:17" s="72" customFormat="1" ht="14.4" x14ac:dyDescent="0.3">
      <c r="A36" s="97" t="s">
        <v>207</v>
      </c>
      <c r="B36" s="107" t="s">
        <v>208</v>
      </c>
      <c r="C36" s="99" t="s">
        <v>209</v>
      </c>
      <c r="D36" s="97" t="s">
        <v>206</v>
      </c>
      <c r="E36" s="109">
        <v>86885.7</v>
      </c>
      <c r="F36" s="115" t="s">
        <v>167</v>
      </c>
      <c r="G36" s="111">
        <v>0</v>
      </c>
      <c r="H36" s="103">
        <f>+E36-G36</f>
        <v>86885.7</v>
      </c>
      <c r="I36" s="66"/>
      <c r="J36" s="66"/>
      <c r="K36" s="66"/>
      <c r="L36" s="66"/>
      <c r="M36" s="66"/>
      <c r="N36" s="66"/>
      <c r="O36" s="66"/>
      <c r="P36" s="66"/>
      <c r="Q36" s="66"/>
    </row>
    <row r="37" spans="1:17" s="46" customFormat="1" ht="14.4" x14ac:dyDescent="0.3">
      <c r="A37" s="91"/>
      <c r="B37" s="96"/>
      <c r="C37" s="106"/>
      <c r="D37" s="92"/>
      <c r="E37" s="94"/>
      <c r="F37" s="95"/>
      <c r="G37" s="104"/>
      <c r="H37" s="105"/>
      <c r="I37" s="53"/>
      <c r="J37" s="53"/>
      <c r="K37" s="56"/>
      <c r="L37" s="53"/>
      <c r="M37" s="53"/>
      <c r="N37" s="58"/>
      <c r="O37" s="53"/>
      <c r="P37" s="58"/>
      <c r="Q37" s="58"/>
    </row>
    <row r="38" spans="1:17" s="72" customFormat="1" ht="14.4" x14ac:dyDescent="0.3">
      <c r="A38" s="97" t="s">
        <v>212</v>
      </c>
      <c r="B38" s="107" t="s">
        <v>213</v>
      </c>
      <c r="C38" s="108" t="s">
        <v>214</v>
      </c>
      <c r="D38" s="122" t="s">
        <v>215</v>
      </c>
      <c r="E38" s="109">
        <v>3567.98</v>
      </c>
      <c r="F38" s="115" t="s">
        <v>167</v>
      </c>
      <c r="G38" s="111">
        <v>0</v>
      </c>
      <c r="H38" s="103">
        <f>+E38-G38</f>
        <v>3567.98</v>
      </c>
      <c r="I38" s="66"/>
      <c r="J38" s="66"/>
      <c r="K38" s="74"/>
      <c r="L38" s="66"/>
      <c r="M38" s="66"/>
      <c r="N38" s="76"/>
      <c r="O38" s="66"/>
      <c r="P38" s="76"/>
      <c r="Q38" s="76"/>
    </row>
    <row r="39" spans="1:17" s="46" customFormat="1" ht="14.4" x14ac:dyDescent="0.3">
      <c r="A39" s="91"/>
      <c r="B39" s="96"/>
      <c r="C39" s="106"/>
      <c r="D39" s="92"/>
      <c r="E39" s="94"/>
      <c r="F39" s="95"/>
      <c r="G39" s="104"/>
      <c r="H39" s="105"/>
      <c r="I39" s="53"/>
      <c r="J39" s="53"/>
      <c r="K39" s="56"/>
      <c r="L39" s="53"/>
      <c r="M39" s="53"/>
      <c r="N39" s="58"/>
      <c r="O39" s="53"/>
      <c r="P39" s="58"/>
      <c r="Q39" s="58"/>
    </row>
    <row r="40" spans="1:17" s="72" customFormat="1" ht="14.4" x14ac:dyDescent="0.3">
      <c r="A40" s="97" t="s">
        <v>216</v>
      </c>
      <c r="B40" s="107" t="s">
        <v>167</v>
      </c>
      <c r="C40" s="108" t="s">
        <v>217</v>
      </c>
      <c r="D40" s="122" t="s">
        <v>218</v>
      </c>
      <c r="E40" s="109">
        <v>20001</v>
      </c>
      <c r="F40" s="115" t="s">
        <v>167</v>
      </c>
      <c r="G40" s="111">
        <v>0</v>
      </c>
      <c r="H40" s="103">
        <f>+E40-G40</f>
        <v>20001</v>
      </c>
      <c r="I40" s="66"/>
      <c r="J40" s="66"/>
      <c r="K40" s="74"/>
      <c r="L40" s="66"/>
      <c r="M40" s="66"/>
      <c r="N40" s="76"/>
      <c r="O40" s="66"/>
      <c r="P40" s="76"/>
      <c r="Q40" s="76"/>
    </row>
    <row r="41" spans="1:17" s="46" customFormat="1" ht="14.4" x14ac:dyDescent="0.3">
      <c r="A41" s="91"/>
      <c r="B41" s="96"/>
      <c r="C41" s="106"/>
      <c r="D41" s="92"/>
      <c r="E41" s="94"/>
      <c r="F41" s="95"/>
      <c r="G41" s="104"/>
      <c r="H41" s="105"/>
      <c r="I41" s="53"/>
      <c r="J41" s="53"/>
      <c r="K41" s="56"/>
      <c r="L41" s="53"/>
      <c r="M41" s="53"/>
      <c r="N41" s="58"/>
      <c r="O41" s="53"/>
      <c r="P41" s="58"/>
      <c r="Q41" s="58"/>
    </row>
    <row r="42" spans="1:17" s="46" customFormat="1" ht="14.4" x14ac:dyDescent="0.3">
      <c r="A42" s="91" t="s">
        <v>211</v>
      </c>
      <c r="B42" s="96" t="s">
        <v>1</v>
      </c>
      <c r="C42" s="93" t="s">
        <v>3</v>
      </c>
      <c r="D42" s="91" t="s">
        <v>58</v>
      </c>
      <c r="E42" s="118">
        <v>82409.740000000005</v>
      </c>
      <c r="F42" s="123" t="s">
        <v>59</v>
      </c>
      <c r="G42" s="124">
        <v>82409.740000000005</v>
      </c>
      <c r="H42" s="105">
        <f t="shared" si="0"/>
        <v>0</v>
      </c>
      <c r="I42" s="55"/>
      <c r="J42" s="55"/>
      <c r="K42" s="56"/>
      <c r="L42" s="56"/>
      <c r="M42" s="56"/>
      <c r="N42" s="57"/>
      <c r="O42" s="53"/>
      <c r="P42" s="58"/>
      <c r="Q42" s="58"/>
    </row>
    <row r="43" spans="1:17" s="46" customFormat="1" ht="14.4" x14ac:dyDescent="0.3">
      <c r="A43" s="91"/>
      <c r="B43" s="96"/>
      <c r="C43" s="93"/>
      <c r="D43" s="92"/>
      <c r="E43" s="94"/>
      <c r="F43" s="95"/>
      <c r="G43" s="104"/>
      <c r="H43" s="105"/>
      <c r="I43" s="53"/>
      <c r="J43" s="53"/>
      <c r="K43" s="53"/>
      <c r="L43" s="53"/>
      <c r="M43" s="53"/>
      <c r="N43" s="53"/>
      <c r="O43" s="53"/>
      <c r="P43" s="53"/>
      <c r="Q43" s="53"/>
    </row>
    <row r="44" spans="1:17" s="46" customFormat="1" ht="14.4" x14ac:dyDescent="0.3">
      <c r="A44" s="91" t="s">
        <v>62</v>
      </c>
      <c r="B44" s="96"/>
      <c r="C44" s="93" t="s">
        <v>4</v>
      </c>
      <c r="D44" s="91"/>
      <c r="E44" s="118"/>
      <c r="F44" s="95"/>
      <c r="G44" s="124"/>
      <c r="H44" s="105"/>
      <c r="I44" s="55"/>
      <c r="J44" s="55"/>
      <c r="K44" s="56"/>
      <c r="L44" s="56"/>
      <c r="M44" s="56"/>
      <c r="N44" s="57"/>
      <c r="O44" s="53"/>
      <c r="P44" s="58"/>
      <c r="Q44" s="58"/>
    </row>
    <row r="45" spans="1:17" s="46" customFormat="1" ht="14.4" x14ac:dyDescent="0.3">
      <c r="A45" s="91"/>
      <c r="B45" s="125">
        <v>44294</v>
      </c>
      <c r="C45" s="93" t="s">
        <v>60</v>
      </c>
      <c r="D45" s="91" t="s">
        <v>61</v>
      </c>
      <c r="E45" s="118">
        <v>35999.99</v>
      </c>
      <c r="F45" s="112">
        <v>44436</v>
      </c>
      <c r="G45" s="104">
        <f>E45</f>
        <v>35999.99</v>
      </c>
      <c r="H45" s="105">
        <f t="shared" si="0"/>
        <v>0</v>
      </c>
      <c r="I45" s="53"/>
      <c r="J45" s="53"/>
      <c r="K45" s="53"/>
      <c r="L45" s="53"/>
      <c r="M45" s="53"/>
      <c r="N45" s="53"/>
      <c r="O45" s="53"/>
      <c r="P45" s="53"/>
      <c r="Q45" s="53"/>
    </row>
    <row r="46" spans="1:17" s="46" customFormat="1" ht="14.4" x14ac:dyDescent="0.3">
      <c r="A46" s="91"/>
      <c r="B46" s="96"/>
      <c r="C46" s="93"/>
      <c r="D46" s="91"/>
      <c r="E46" s="94"/>
      <c r="F46" s="95"/>
      <c r="G46" s="104"/>
      <c r="H46" s="105"/>
      <c r="I46" s="53"/>
      <c r="J46" s="53"/>
      <c r="K46" s="53"/>
      <c r="L46" s="53"/>
      <c r="M46" s="53"/>
      <c r="N46" s="53"/>
      <c r="O46" s="53"/>
      <c r="P46" s="53"/>
      <c r="Q46" s="53"/>
    </row>
    <row r="47" spans="1:17" s="46" customFormat="1" ht="14.4" x14ac:dyDescent="0.3">
      <c r="A47" s="91" t="s">
        <v>63</v>
      </c>
      <c r="B47" s="126"/>
      <c r="C47" s="93" t="s">
        <v>5</v>
      </c>
      <c r="D47" s="91"/>
      <c r="E47" s="118"/>
      <c r="F47" s="123"/>
      <c r="G47" s="124"/>
      <c r="H47" s="105"/>
      <c r="I47" s="55"/>
      <c r="J47" s="55"/>
      <c r="K47" s="56"/>
      <c r="L47" s="56"/>
      <c r="M47" s="56"/>
      <c r="N47" s="57"/>
      <c r="O47" s="53"/>
      <c r="P47" s="58"/>
      <c r="Q47" s="58"/>
    </row>
    <row r="48" spans="1:17" s="46" customFormat="1" ht="14.4" x14ac:dyDescent="0.3">
      <c r="A48" s="91"/>
      <c r="B48" s="96" t="s">
        <v>1</v>
      </c>
      <c r="C48" s="93" t="s">
        <v>240</v>
      </c>
      <c r="D48" s="91" t="s">
        <v>64</v>
      </c>
      <c r="E48" s="118">
        <v>49399.06</v>
      </c>
      <c r="F48" s="95" t="s">
        <v>51</v>
      </c>
      <c r="G48" s="104">
        <f>E48</f>
        <v>49399.06</v>
      </c>
      <c r="H48" s="105">
        <f t="shared" si="0"/>
        <v>0</v>
      </c>
      <c r="I48" s="53"/>
      <c r="J48" s="53"/>
      <c r="K48" s="53"/>
      <c r="L48" s="53"/>
      <c r="M48" s="53"/>
      <c r="N48" s="53"/>
      <c r="O48" s="53"/>
      <c r="P48" s="53"/>
      <c r="Q48" s="53"/>
    </row>
    <row r="49" spans="1:17" s="46" customFormat="1" ht="14.4" x14ac:dyDescent="0.3">
      <c r="A49" s="91"/>
      <c r="B49" s="96"/>
      <c r="C49" s="93"/>
      <c r="D49" s="92"/>
      <c r="E49" s="94"/>
      <c r="F49" s="95"/>
      <c r="G49" s="104"/>
      <c r="H49" s="105"/>
      <c r="I49" s="53"/>
      <c r="J49" s="53"/>
      <c r="K49" s="53"/>
      <c r="L49" s="53"/>
      <c r="M49" s="53"/>
      <c r="N49" s="53"/>
      <c r="O49" s="53"/>
      <c r="P49" s="53"/>
      <c r="Q49" s="53"/>
    </row>
    <row r="50" spans="1:17" s="46" customFormat="1" ht="14.4" x14ac:dyDescent="0.3">
      <c r="A50" s="91" t="s">
        <v>66</v>
      </c>
      <c r="B50" s="96"/>
      <c r="C50" s="93" t="s">
        <v>6</v>
      </c>
      <c r="D50" s="91"/>
      <c r="E50" s="118"/>
      <c r="F50" s="123"/>
      <c r="G50" s="124"/>
      <c r="H50" s="105"/>
      <c r="I50" s="55"/>
      <c r="J50" s="55"/>
      <c r="K50" s="56"/>
      <c r="L50" s="56"/>
      <c r="M50" s="56"/>
      <c r="N50" s="57"/>
      <c r="O50" s="53"/>
      <c r="P50" s="58"/>
      <c r="Q50" s="58"/>
    </row>
    <row r="51" spans="1:17" s="46" customFormat="1" ht="14.4" x14ac:dyDescent="0.3">
      <c r="A51" s="91"/>
      <c r="B51" s="96" t="s">
        <v>54</v>
      </c>
      <c r="C51" s="93" t="s">
        <v>68</v>
      </c>
      <c r="D51" s="91" t="s">
        <v>69</v>
      </c>
      <c r="E51" s="118">
        <v>47200</v>
      </c>
      <c r="F51" s="95" t="s">
        <v>26</v>
      </c>
      <c r="G51" s="104">
        <f>E51</f>
        <v>47200</v>
      </c>
      <c r="H51" s="105">
        <f t="shared" si="0"/>
        <v>0</v>
      </c>
      <c r="I51" s="53"/>
      <c r="J51" s="53"/>
      <c r="K51" s="53"/>
      <c r="L51" s="53"/>
      <c r="M51" s="53"/>
      <c r="N51" s="53"/>
      <c r="O51" s="53"/>
      <c r="P51" s="53"/>
      <c r="Q51" s="53"/>
    </row>
    <row r="52" spans="1:17" s="46" customFormat="1" ht="14.4" x14ac:dyDescent="0.3">
      <c r="A52" s="91"/>
      <c r="B52" s="96"/>
      <c r="C52" s="106"/>
      <c r="D52" s="91"/>
      <c r="E52" s="94"/>
      <c r="F52" s="95"/>
      <c r="G52" s="104"/>
      <c r="H52" s="105"/>
      <c r="I52" s="55"/>
      <c r="J52" s="55"/>
      <c r="K52" s="56"/>
      <c r="L52" s="56"/>
      <c r="M52" s="56"/>
      <c r="N52" s="57"/>
      <c r="O52" s="53"/>
      <c r="P52" s="58"/>
      <c r="Q52" s="58"/>
    </row>
    <row r="53" spans="1:17" s="46" customFormat="1" ht="14.4" x14ac:dyDescent="0.3">
      <c r="A53" s="91" t="s">
        <v>70</v>
      </c>
      <c r="B53" s="96"/>
      <c r="C53" s="93" t="s">
        <v>238</v>
      </c>
      <c r="D53" s="91"/>
      <c r="E53" s="118"/>
      <c r="F53" s="123"/>
      <c r="G53" s="124"/>
      <c r="H53" s="105"/>
      <c r="I53" s="55"/>
      <c r="J53" s="55"/>
      <c r="K53" s="56"/>
      <c r="L53" s="56"/>
      <c r="M53" s="56"/>
      <c r="N53" s="57"/>
      <c r="O53" s="53"/>
      <c r="P53" s="58"/>
      <c r="Q53" s="58"/>
    </row>
    <row r="54" spans="1:17" s="46" customFormat="1" ht="14.4" x14ac:dyDescent="0.3">
      <c r="A54" s="91"/>
      <c r="B54" s="96" t="s">
        <v>0</v>
      </c>
      <c r="C54" s="93" t="s">
        <v>239</v>
      </c>
      <c r="D54" s="91" t="s">
        <v>72</v>
      </c>
      <c r="E54" s="118">
        <v>47409.1</v>
      </c>
      <c r="F54" s="95" t="s">
        <v>73</v>
      </c>
      <c r="G54" s="104">
        <f>E54</f>
        <v>47409.1</v>
      </c>
      <c r="H54" s="105">
        <f t="shared" si="0"/>
        <v>0</v>
      </c>
      <c r="I54" s="53"/>
      <c r="J54" s="53"/>
      <c r="K54" s="53"/>
      <c r="L54" s="53"/>
      <c r="M54" s="53"/>
      <c r="N54" s="53"/>
      <c r="O54" s="53"/>
      <c r="P54" s="53"/>
      <c r="Q54" s="53"/>
    </row>
    <row r="55" spans="1:17" s="46" customFormat="1" ht="14.4" x14ac:dyDescent="0.3">
      <c r="A55" s="91"/>
      <c r="B55" s="96"/>
      <c r="C55" s="93"/>
      <c r="D55" s="92"/>
      <c r="E55" s="94"/>
      <c r="F55" s="95"/>
      <c r="G55" s="104"/>
      <c r="H55" s="105"/>
      <c r="I55" s="53"/>
      <c r="J55" s="53"/>
      <c r="K55" s="53"/>
      <c r="L55" s="53"/>
      <c r="M55" s="53"/>
      <c r="N55" s="53"/>
      <c r="O55" s="53"/>
      <c r="P55" s="53"/>
      <c r="Q55" s="53"/>
    </row>
    <row r="56" spans="1:17" s="46" customFormat="1" ht="14.4" x14ac:dyDescent="0.3">
      <c r="A56" s="91" t="s">
        <v>74</v>
      </c>
      <c r="B56" s="125">
        <v>44235</v>
      </c>
      <c r="C56" s="93" t="s">
        <v>224</v>
      </c>
      <c r="D56" s="91" t="s">
        <v>162</v>
      </c>
      <c r="E56" s="118">
        <f>17838.8+17838.8</f>
        <v>35677.599999999999</v>
      </c>
      <c r="F56" s="112">
        <v>44205</v>
      </c>
      <c r="G56" s="124">
        <f>E56</f>
        <v>35677.599999999999</v>
      </c>
      <c r="H56" s="105">
        <f t="shared" si="0"/>
        <v>0</v>
      </c>
      <c r="I56" s="55"/>
      <c r="J56" s="55"/>
      <c r="K56" s="56"/>
      <c r="L56" s="56"/>
      <c r="M56" s="56"/>
      <c r="N56" s="58"/>
      <c r="O56" s="53"/>
      <c r="P56" s="58"/>
      <c r="Q56" s="58"/>
    </row>
    <row r="57" spans="1:17" s="46" customFormat="1" ht="14.4" x14ac:dyDescent="0.3">
      <c r="A57" s="91"/>
      <c r="B57" s="96"/>
      <c r="C57" s="93"/>
      <c r="D57" s="92"/>
      <c r="E57" s="94"/>
      <c r="F57" s="95"/>
      <c r="G57" s="124"/>
      <c r="H57" s="105"/>
      <c r="I57" s="53"/>
      <c r="J57" s="53"/>
      <c r="K57" s="53"/>
      <c r="L57" s="53"/>
      <c r="M57" s="53"/>
      <c r="N57" s="53"/>
      <c r="O57" s="53"/>
      <c r="P57" s="53"/>
      <c r="Q57" s="53"/>
    </row>
    <row r="58" spans="1:17" s="46" customFormat="1" ht="14.4" x14ac:dyDescent="0.3">
      <c r="A58" s="91" t="s">
        <v>75</v>
      </c>
      <c r="B58" s="125">
        <v>44325</v>
      </c>
      <c r="C58" s="116" t="s">
        <v>225</v>
      </c>
      <c r="D58" s="91" t="s">
        <v>164</v>
      </c>
      <c r="E58" s="118">
        <f>93171.46+26637.48</f>
        <v>119808.94</v>
      </c>
      <c r="F58" s="123" t="s">
        <v>73</v>
      </c>
      <c r="G58" s="124">
        <f>+E58</f>
        <v>119808.94</v>
      </c>
      <c r="H58" s="105">
        <f t="shared" si="0"/>
        <v>0</v>
      </c>
      <c r="I58" s="55"/>
      <c r="J58" s="55"/>
      <c r="K58" s="56"/>
      <c r="L58" s="56"/>
      <c r="M58" s="56"/>
      <c r="N58" s="57"/>
      <c r="O58" s="53"/>
      <c r="P58" s="58"/>
      <c r="Q58" s="58"/>
    </row>
    <row r="59" spans="1:17" s="46" customFormat="1" ht="14.4" x14ac:dyDescent="0.3">
      <c r="A59" s="91"/>
      <c r="B59" s="96"/>
      <c r="C59" s="93"/>
      <c r="D59" s="92"/>
      <c r="E59" s="94"/>
      <c r="F59" s="95"/>
      <c r="G59" s="124"/>
      <c r="H59" s="105"/>
      <c r="I59" s="53"/>
      <c r="J59" s="53"/>
      <c r="K59" s="53"/>
      <c r="L59" s="53"/>
      <c r="M59" s="53"/>
      <c r="N59" s="53"/>
      <c r="O59" s="53"/>
      <c r="P59" s="53"/>
      <c r="Q59" s="53"/>
    </row>
    <row r="60" spans="1:17" s="46" customFormat="1" ht="14.4" x14ac:dyDescent="0.3">
      <c r="A60" s="91" t="s">
        <v>76</v>
      </c>
      <c r="B60" s="125">
        <v>44205</v>
      </c>
      <c r="C60" s="93" t="s">
        <v>226</v>
      </c>
      <c r="D60" s="91" t="s">
        <v>158</v>
      </c>
      <c r="E60" s="118">
        <v>600000</v>
      </c>
      <c r="F60" s="123" t="s">
        <v>65</v>
      </c>
      <c r="G60" s="124">
        <v>600000</v>
      </c>
      <c r="H60" s="105">
        <f t="shared" si="0"/>
        <v>0</v>
      </c>
      <c r="I60" s="55"/>
      <c r="J60" s="55"/>
      <c r="K60" s="56"/>
      <c r="L60" s="56"/>
      <c r="M60" s="56"/>
      <c r="N60" s="57"/>
      <c r="O60" s="53"/>
      <c r="P60" s="58"/>
      <c r="Q60" s="58"/>
    </row>
    <row r="61" spans="1:17" s="46" customFormat="1" ht="14.4" x14ac:dyDescent="0.3">
      <c r="A61" s="91"/>
      <c r="B61" s="96"/>
      <c r="C61" s="93"/>
      <c r="D61" s="92"/>
      <c r="E61" s="94"/>
      <c r="F61" s="95"/>
      <c r="G61" s="124"/>
      <c r="H61" s="105"/>
      <c r="I61" s="53"/>
      <c r="J61" s="53"/>
      <c r="K61" s="53"/>
      <c r="L61" s="53"/>
      <c r="M61" s="53"/>
      <c r="N61" s="53"/>
      <c r="O61" s="53"/>
      <c r="P61" s="53"/>
      <c r="Q61" s="53"/>
    </row>
    <row r="62" spans="1:17" s="46" customFormat="1" ht="14.4" x14ac:dyDescent="0.3">
      <c r="A62" s="91" t="s">
        <v>77</v>
      </c>
      <c r="B62" s="126" t="s">
        <v>11</v>
      </c>
      <c r="C62" s="93" t="s">
        <v>227</v>
      </c>
      <c r="D62" s="91" t="s">
        <v>78</v>
      </c>
      <c r="E62" s="118">
        <v>41139.519999999997</v>
      </c>
      <c r="F62" s="123" t="s">
        <v>79</v>
      </c>
      <c r="G62" s="124">
        <v>41139.519999999997</v>
      </c>
      <c r="H62" s="105">
        <f t="shared" si="0"/>
        <v>0</v>
      </c>
      <c r="I62" s="55"/>
      <c r="J62" s="55"/>
      <c r="K62" s="56"/>
      <c r="L62" s="56"/>
      <c r="M62" s="56"/>
      <c r="N62" s="57"/>
      <c r="O62" s="53"/>
      <c r="P62" s="58"/>
      <c r="Q62" s="58"/>
    </row>
    <row r="63" spans="1:17" s="46" customFormat="1" ht="14.4" x14ac:dyDescent="0.3">
      <c r="A63" s="91"/>
      <c r="B63" s="96"/>
      <c r="C63" s="93"/>
      <c r="D63" s="91"/>
      <c r="E63" s="94"/>
      <c r="F63" s="95"/>
      <c r="G63" s="124"/>
      <c r="H63" s="105"/>
      <c r="I63" s="53"/>
      <c r="J63" s="53"/>
      <c r="K63" s="53"/>
      <c r="L63" s="53"/>
      <c r="M63" s="53"/>
      <c r="N63" s="53"/>
      <c r="O63" s="53"/>
      <c r="P63" s="53"/>
      <c r="Q63" s="53"/>
    </row>
    <row r="64" spans="1:17" s="46" customFormat="1" ht="14.4" x14ac:dyDescent="0.3">
      <c r="A64" s="91" t="s">
        <v>80</v>
      </c>
      <c r="B64" s="126" t="s">
        <v>85</v>
      </c>
      <c r="C64" s="116" t="s">
        <v>228</v>
      </c>
      <c r="D64" s="91" t="s">
        <v>161</v>
      </c>
      <c r="E64" s="118">
        <f>140758.8+41543.22</f>
        <v>182302.02</v>
      </c>
      <c r="F64" s="123" t="s">
        <v>86</v>
      </c>
      <c r="G64" s="124">
        <f>140758.8+41543.22</f>
        <v>182302.02</v>
      </c>
      <c r="H64" s="105">
        <f t="shared" si="0"/>
        <v>0</v>
      </c>
      <c r="I64" s="55"/>
      <c r="J64" s="55"/>
      <c r="K64" s="56"/>
      <c r="L64" s="56"/>
      <c r="M64" s="56"/>
      <c r="N64" s="57"/>
      <c r="O64" s="53"/>
      <c r="P64" s="58"/>
      <c r="Q64" s="58"/>
    </row>
    <row r="65" spans="1:17" s="46" customFormat="1" ht="14.4" x14ac:dyDescent="0.3">
      <c r="A65" s="91"/>
      <c r="B65" s="96"/>
      <c r="C65" s="93"/>
      <c r="D65" s="92"/>
      <c r="E65" s="94"/>
      <c r="F65" s="95"/>
      <c r="G65" s="124"/>
      <c r="H65" s="105"/>
      <c r="I65" s="53"/>
      <c r="J65" s="53"/>
      <c r="K65" s="53"/>
      <c r="L65" s="53"/>
      <c r="M65" s="53"/>
      <c r="N65" s="53"/>
      <c r="O65" s="53"/>
      <c r="P65" s="53"/>
      <c r="Q65" s="53"/>
    </row>
    <row r="66" spans="1:17" s="72" customFormat="1" ht="14.4" x14ac:dyDescent="0.3">
      <c r="A66" s="97" t="s">
        <v>88</v>
      </c>
      <c r="B66" s="107" t="s">
        <v>89</v>
      </c>
      <c r="C66" s="99" t="s">
        <v>229</v>
      </c>
      <c r="D66" s="97" t="s">
        <v>159</v>
      </c>
      <c r="E66" s="100">
        <f>8962.5+7390</f>
        <v>16352.5</v>
      </c>
      <c r="F66" s="115" t="s">
        <v>26</v>
      </c>
      <c r="G66" s="102">
        <v>8962.5</v>
      </c>
      <c r="H66" s="103">
        <f t="shared" si="0"/>
        <v>7390</v>
      </c>
      <c r="I66" s="73"/>
      <c r="J66" s="73"/>
      <c r="K66" s="74"/>
      <c r="L66" s="74"/>
      <c r="M66" s="74"/>
      <c r="N66" s="75"/>
      <c r="O66" s="66"/>
      <c r="P66" s="76"/>
      <c r="Q66" s="76"/>
    </row>
    <row r="67" spans="1:17" s="46" customFormat="1" ht="14.4" x14ac:dyDescent="0.3">
      <c r="A67" s="91"/>
      <c r="B67" s="96"/>
      <c r="C67" s="106"/>
      <c r="D67" s="91"/>
      <c r="E67" s="94"/>
      <c r="F67" s="95"/>
      <c r="G67" s="124"/>
      <c r="H67" s="105"/>
      <c r="I67" s="55"/>
      <c r="J67" s="55"/>
      <c r="K67" s="56"/>
      <c r="L67" s="56"/>
      <c r="M67" s="56"/>
      <c r="N67" s="57"/>
      <c r="O67" s="53"/>
      <c r="P67" s="58"/>
      <c r="Q67" s="58"/>
    </row>
    <row r="68" spans="1:17" s="46" customFormat="1" ht="14.4" x14ac:dyDescent="0.3">
      <c r="A68" s="91" t="s">
        <v>90</v>
      </c>
      <c r="B68" s="126" t="s">
        <v>93</v>
      </c>
      <c r="C68" s="93" t="s">
        <v>13</v>
      </c>
      <c r="D68" s="91" t="s">
        <v>92</v>
      </c>
      <c r="E68" s="118">
        <v>34031.79</v>
      </c>
      <c r="F68" s="123" t="s">
        <v>94</v>
      </c>
      <c r="G68" s="124">
        <v>34031.79</v>
      </c>
      <c r="H68" s="105">
        <f t="shared" si="0"/>
        <v>0</v>
      </c>
      <c r="I68" s="55"/>
      <c r="J68" s="55"/>
      <c r="K68" s="56"/>
      <c r="L68" s="56"/>
      <c r="M68" s="56"/>
      <c r="N68" s="57"/>
      <c r="O68" s="53"/>
      <c r="P68" s="58"/>
      <c r="Q68" s="58"/>
    </row>
    <row r="69" spans="1:17" s="46" customFormat="1" ht="14.4" x14ac:dyDescent="0.3">
      <c r="A69" s="91"/>
      <c r="B69" s="91"/>
      <c r="C69" s="93" t="s">
        <v>91</v>
      </c>
      <c r="D69" s="91"/>
      <c r="E69" s="94"/>
      <c r="F69" s="95"/>
      <c r="G69" s="124"/>
      <c r="H69" s="105"/>
      <c r="I69" s="53"/>
      <c r="J69" s="53"/>
      <c r="K69" s="53"/>
      <c r="L69" s="53"/>
      <c r="M69" s="53"/>
      <c r="N69" s="53"/>
      <c r="O69" s="53"/>
      <c r="P69" s="53"/>
      <c r="Q69" s="53"/>
    </row>
    <row r="70" spans="1:17" s="46" customFormat="1" ht="14.4" x14ac:dyDescent="0.3">
      <c r="A70" s="91"/>
      <c r="B70" s="91"/>
      <c r="C70" s="93"/>
      <c r="D70" s="92"/>
      <c r="E70" s="94"/>
      <c r="F70" s="95"/>
      <c r="G70" s="124"/>
      <c r="H70" s="105"/>
      <c r="I70" s="53"/>
      <c r="J70" s="53"/>
      <c r="K70" s="53"/>
      <c r="L70" s="53"/>
      <c r="M70" s="53"/>
      <c r="N70" s="53"/>
      <c r="O70" s="53"/>
      <c r="P70" s="53"/>
      <c r="Q70" s="53"/>
    </row>
    <row r="71" spans="1:17" s="46" customFormat="1" ht="14.4" x14ac:dyDescent="0.3">
      <c r="A71" s="91" t="s">
        <v>95</v>
      </c>
      <c r="B71" s="91" t="s">
        <v>98</v>
      </c>
      <c r="C71" s="93" t="s">
        <v>230</v>
      </c>
      <c r="D71" s="91" t="s">
        <v>97</v>
      </c>
      <c r="E71" s="118">
        <v>336207.9</v>
      </c>
      <c r="F71" s="95" t="s">
        <v>99</v>
      </c>
      <c r="G71" s="124">
        <f>+E71</f>
        <v>336207.9</v>
      </c>
      <c r="H71" s="105">
        <f t="shared" si="0"/>
        <v>0</v>
      </c>
      <c r="I71" s="55"/>
      <c r="J71" s="55"/>
      <c r="K71" s="56"/>
      <c r="L71" s="56"/>
      <c r="M71" s="56"/>
      <c r="N71" s="57"/>
      <c r="O71" s="53"/>
      <c r="P71" s="58"/>
      <c r="Q71" s="58"/>
    </row>
    <row r="72" spans="1:17" s="46" customFormat="1" ht="14.4" x14ac:dyDescent="0.3">
      <c r="A72" s="91"/>
      <c r="B72" s="91"/>
      <c r="C72" s="93"/>
      <c r="D72" s="92"/>
      <c r="E72" s="94"/>
      <c r="F72" s="95"/>
      <c r="G72" s="91"/>
      <c r="H72" s="105">
        <f t="shared" si="0"/>
        <v>0</v>
      </c>
      <c r="I72" s="53"/>
      <c r="J72" s="53"/>
      <c r="K72" s="53"/>
      <c r="L72" s="53"/>
      <c r="M72" s="53"/>
      <c r="N72" s="53"/>
      <c r="O72" s="53"/>
      <c r="P72" s="53"/>
      <c r="Q72" s="53"/>
    </row>
    <row r="73" spans="1:17" s="46" customFormat="1" ht="14.4" x14ac:dyDescent="0.3">
      <c r="A73" s="91" t="s">
        <v>102</v>
      </c>
      <c r="B73" s="92" t="s">
        <v>55</v>
      </c>
      <c r="C73" s="93" t="s">
        <v>16</v>
      </c>
      <c r="D73" s="91" t="s">
        <v>104</v>
      </c>
      <c r="E73" s="118">
        <v>17428.599999999999</v>
      </c>
      <c r="F73" s="123" t="s">
        <v>79</v>
      </c>
      <c r="G73" s="104">
        <f>+E73</f>
        <v>17428.599999999999</v>
      </c>
      <c r="H73" s="105">
        <f t="shared" si="0"/>
        <v>0</v>
      </c>
      <c r="I73" s="55"/>
      <c r="J73" s="55"/>
      <c r="K73" s="56"/>
      <c r="L73" s="56"/>
      <c r="M73" s="56"/>
      <c r="N73" s="57"/>
      <c r="O73" s="53"/>
      <c r="P73" s="58"/>
      <c r="Q73" s="58"/>
    </row>
    <row r="74" spans="1:17" s="46" customFormat="1" ht="14.4" x14ac:dyDescent="0.3">
      <c r="A74" s="91"/>
      <c r="B74" s="91"/>
      <c r="C74" s="93" t="s">
        <v>103</v>
      </c>
      <c r="D74" s="91"/>
      <c r="E74" s="94"/>
      <c r="F74" s="95"/>
      <c r="G74" s="91"/>
      <c r="H74" s="105">
        <f t="shared" si="0"/>
        <v>0</v>
      </c>
      <c r="I74" s="53"/>
      <c r="J74" s="53"/>
      <c r="K74" s="53"/>
      <c r="L74" s="53"/>
      <c r="M74" s="53"/>
      <c r="N74" s="53"/>
      <c r="O74" s="53"/>
      <c r="P74" s="53"/>
      <c r="Q74" s="53"/>
    </row>
    <row r="75" spans="1:17" s="46" customFormat="1" ht="14.4" x14ac:dyDescent="0.3">
      <c r="A75" s="91"/>
      <c r="B75" s="91"/>
      <c r="C75" s="106"/>
      <c r="D75" s="91"/>
      <c r="E75" s="118"/>
      <c r="F75" s="95"/>
      <c r="G75" s="91"/>
      <c r="H75" s="105">
        <f t="shared" si="0"/>
        <v>0</v>
      </c>
      <c r="I75" s="55"/>
      <c r="J75" s="53"/>
      <c r="K75" s="53"/>
      <c r="L75" s="53"/>
      <c r="M75" s="53"/>
      <c r="N75" s="53"/>
      <c r="O75" s="53"/>
      <c r="P75" s="53"/>
      <c r="Q75" s="53"/>
    </row>
    <row r="76" spans="1:17" s="46" customFormat="1" ht="14.4" x14ac:dyDescent="0.3">
      <c r="A76" s="91" t="s">
        <v>106</v>
      </c>
      <c r="B76" s="92" t="s">
        <v>108</v>
      </c>
      <c r="C76" s="93" t="s">
        <v>18</v>
      </c>
      <c r="D76" s="91" t="s">
        <v>107</v>
      </c>
      <c r="E76" s="118">
        <v>117404.1</v>
      </c>
      <c r="F76" s="95" t="s">
        <v>109</v>
      </c>
      <c r="G76" s="104">
        <f>+E76</f>
        <v>117404.1</v>
      </c>
      <c r="H76" s="105">
        <f t="shared" si="0"/>
        <v>0</v>
      </c>
      <c r="I76" s="55"/>
      <c r="J76" s="55"/>
      <c r="K76" s="56"/>
      <c r="L76" s="56"/>
      <c r="M76" s="56"/>
      <c r="N76" s="57"/>
      <c r="O76" s="53"/>
      <c r="P76" s="58"/>
      <c r="Q76" s="58"/>
    </row>
    <row r="77" spans="1:17" s="46" customFormat="1" ht="14.4" x14ac:dyDescent="0.3">
      <c r="A77" s="91"/>
      <c r="B77" s="91"/>
      <c r="C77" s="93" t="s">
        <v>105</v>
      </c>
      <c r="D77" s="91"/>
      <c r="E77" s="94"/>
      <c r="F77" s="95"/>
      <c r="G77" s="104"/>
      <c r="H77" s="105">
        <f t="shared" si="0"/>
        <v>0</v>
      </c>
      <c r="I77" s="53"/>
      <c r="J77" s="53"/>
      <c r="K77" s="53"/>
      <c r="L77" s="53"/>
      <c r="M77" s="53"/>
      <c r="N77" s="53"/>
      <c r="O77" s="53"/>
      <c r="P77" s="53"/>
      <c r="Q77" s="53"/>
    </row>
    <row r="78" spans="1:17" s="46" customFormat="1" ht="14.4" x14ac:dyDescent="0.3">
      <c r="A78" s="91"/>
      <c r="B78" s="91"/>
      <c r="C78" s="93"/>
      <c r="D78" s="92"/>
      <c r="E78" s="94"/>
      <c r="F78" s="95"/>
      <c r="G78" s="104"/>
      <c r="H78" s="105">
        <f t="shared" si="0"/>
        <v>0</v>
      </c>
      <c r="I78" s="53"/>
      <c r="J78" s="53"/>
      <c r="K78" s="53"/>
      <c r="L78" s="53"/>
      <c r="M78" s="53"/>
      <c r="N78" s="53"/>
      <c r="O78" s="53"/>
      <c r="P78" s="53"/>
      <c r="Q78" s="53"/>
    </row>
    <row r="79" spans="1:17" s="72" customFormat="1" ht="14.4" x14ac:dyDescent="0.3">
      <c r="A79" s="97" t="s">
        <v>110</v>
      </c>
      <c r="B79" s="122" t="s">
        <v>113</v>
      </c>
      <c r="C79" s="99" t="s">
        <v>19</v>
      </c>
      <c r="D79" s="97" t="s">
        <v>112</v>
      </c>
      <c r="E79" s="100">
        <f>403125.76+2107082.27</f>
        <v>2510208.0300000003</v>
      </c>
      <c r="F79" s="101" t="s">
        <v>114</v>
      </c>
      <c r="G79" s="111">
        <v>403125.76000000001</v>
      </c>
      <c r="H79" s="103">
        <f t="shared" si="0"/>
        <v>2107082.2700000005</v>
      </c>
      <c r="I79" s="73"/>
      <c r="J79" s="73"/>
      <c r="K79" s="74"/>
      <c r="L79" s="74"/>
      <c r="M79" s="74"/>
      <c r="N79" s="75"/>
      <c r="O79" s="66"/>
      <c r="P79" s="76"/>
      <c r="Q79" s="76"/>
    </row>
    <row r="80" spans="1:17" s="46" customFormat="1" ht="14.4" x14ac:dyDescent="0.3">
      <c r="A80" s="91"/>
      <c r="B80" s="96"/>
      <c r="C80" s="93"/>
      <c r="D80" s="92"/>
      <c r="E80" s="94"/>
      <c r="F80" s="95"/>
      <c r="G80" s="104"/>
      <c r="H80" s="105">
        <f t="shared" ref="H80:H102" si="2">+E80-G80</f>
        <v>0</v>
      </c>
      <c r="I80" s="53"/>
      <c r="J80" s="53"/>
      <c r="K80" s="53"/>
      <c r="L80" s="53"/>
      <c r="M80" s="53"/>
      <c r="N80" s="53"/>
      <c r="O80" s="53"/>
      <c r="P80" s="53"/>
      <c r="Q80" s="53"/>
    </row>
    <row r="81" spans="1:17" s="46" customFormat="1" ht="14.4" x14ac:dyDescent="0.3">
      <c r="A81" s="91" t="s">
        <v>118</v>
      </c>
      <c r="B81" s="125">
        <v>44417</v>
      </c>
      <c r="C81" s="93" t="s">
        <v>23</v>
      </c>
      <c r="D81" s="91" t="s">
        <v>120</v>
      </c>
      <c r="E81" s="118">
        <v>544006.96</v>
      </c>
      <c r="F81" s="123" t="s">
        <v>101</v>
      </c>
      <c r="G81" s="104">
        <v>544006.96</v>
      </c>
      <c r="H81" s="105">
        <f t="shared" si="2"/>
        <v>0</v>
      </c>
      <c r="I81" s="55"/>
      <c r="J81" s="55"/>
      <c r="K81" s="56"/>
      <c r="L81" s="56"/>
      <c r="M81" s="56"/>
      <c r="N81" s="57"/>
      <c r="O81" s="53"/>
      <c r="P81" s="58"/>
      <c r="Q81" s="58"/>
    </row>
    <row r="82" spans="1:17" s="46" customFormat="1" ht="14.4" x14ac:dyDescent="0.3">
      <c r="A82" s="91"/>
      <c r="B82" s="96"/>
      <c r="C82" s="93" t="s">
        <v>119</v>
      </c>
      <c r="D82" s="91"/>
      <c r="E82" s="94"/>
      <c r="F82" s="95"/>
      <c r="G82" s="91"/>
      <c r="H82" s="105">
        <f t="shared" si="2"/>
        <v>0</v>
      </c>
      <c r="I82" s="53"/>
      <c r="J82" s="53"/>
      <c r="K82" s="53"/>
      <c r="L82" s="53"/>
      <c r="M82" s="53"/>
      <c r="N82" s="53"/>
      <c r="O82" s="53"/>
      <c r="P82" s="53"/>
      <c r="Q82" s="53"/>
    </row>
    <row r="83" spans="1:17" s="46" customFormat="1" ht="14.4" x14ac:dyDescent="0.3">
      <c r="A83" s="91"/>
      <c r="B83" s="96"/>
      <c r="C83" s="93"/>
      <c r="D83" s="92"/>
      <c r="E83" s="94"/>
      <c r="F83" s="95"/>
      <c r="G83" s="91"/>
      <c r="H83" s="105">
        <f t="shared" si="2"/>
        <v>0</v>
      </c>
      <c r="I83" s="53"/>
      <c r="J83" s="53"/>
      <c r="K83" s="53"/>
      <c r="L83" s="53"/>
      <c r="M83" s="53"/>
      <c r="N83" s="53"/>
      <c r="O83" s="53"/>
      <c r="P83" s="53"/>
      <c r="Q83" s="53"/>
    </row>
    <row r="84" spans="1:17" s="46" customFormat="1" ht="14.4" x14ac:dyDescent="0.3">
      <c r="A84" s="91" t="s">
        <v>121</v>
      </c>
      <c r="B84" s="126" t="s">
        <v>25</v>
      </c>
      <c r="C84" s="93" t="s">
        <v>231</v>
      </c>
      <c r="D84" s="91" t="s">
        <v>125</v>
      </c>
      <c r="E84" s="118">
        <v>714</v>
      </c>
      <c r="F84" s="123" t="s">
        <v>94</v>
      </c>
      <c r="G84" s="104">
        <v>714</v>
      </c>
      <c r="H84" s="105">
        <f t="shared" si="2"/>
        <v>0</v>
      </c>
      <c r="I84" s="55"/>
      <c r="J84" s="55"/>
      <c r="K84" s="56"/>
      <c r="L84" s="56"/>
      <c r="M84" s="56"/>
      <c r="N84" s="58"/>
      <c r="O84" s="53"/>
      <c r="P84" s="58"/>
      <c r="Q84" s="58"/>
    </row>
    <row r="85" spans="1:17" s="46" customFormat="1" ht="14.4" x14ac:dyDescent="0.3">
      <c r="A85" s="91"/>
      <c r="B85" s="96"/>
      <c r="C85" s="93"/>
      <c r="D85" s="92"/>
      <c r="E85" s="94"/>
      <c r="F85" s="95"/>
      <c r="G85" s="104"/>
      <c r="H85" s="105">
        <f t="shared" si="2"/>
        <v>0</v>
      </c>
      <c r="I85" s="53"/>
      <c r="J85" s="53"/>
      <c r="K85" s="53"/>
      <c r="L85" s="53"/>
      <c r="M85" s="53"/>
      <c r="N85" s="53"/>
      <c r="O85" s="53"/>
      <c r="P85" s="53"/>
      <c r="Q85" s="53"/>
    </row>
    <row r="86" spans="1:17" s="46" customFormat="1" ht="14.4" x14ac:dyDescent="0.3">
      <c r="A86" s="91" t="s">
        <v>124</v>
      </c>
      <c r="B86" s="126" t="s">
        <v>100</v>
      </c>
      <c r="C86" s="93" t="s">
        <v>27</v>
      </c>
      <c r="D86" s="91" t="s">
        <v>126</v>
      </c>
      <c r="E86" s="118">
        <v>41241</v>
      </c>
      <c r="F86" s="123" t="s">
        <v>101</v>
      </c>
      <c r="G86" s="104">
        <v>41241</v>
      </c>
      <c r="H86" s="105">
        <f t="shared" si="2"/>
        <v>0</v>
      </c>
      <c r="I86" s="55"/>
      <c r="J86" s="55"/>
      <c r="K86" s="56"/>
      <c r="L86" s="56"/>
      <c r="M86" s="56"/>
      <c r="N86" s="57"/>
      <c r="O86" s="53"/>
      <c r="P86" s="58"/>
      <c r="Q86" s="58"/>
    </row>
    <row r="87" spans="1:17" s="46" customFormat="1" ht="14.4" x14ac:dyDescent="0.3">
      <c r="A87" s="91"/>
      <c r="B87" s="96"/>
      <c r="C87" s="93" t="s">
        <v>123</v>
      </c>
      <c r="D87" s="91"/>
      <c r="E87" s="94"/>
      <c r="F87" s="95"/>
      <c r="G87" s="104"/>
      <c r="H87" s="105">
        <f t="shared" si="2"/>
        <v>0</v>
      </c>
      <c r="I87" s="53"/>
      <c r="J87" s="53"/>
      <c r="K87" s="53"/>
      <c r="L87" s="53"/>
      <c r="M87" s="53"/>
      <c r="N87" s="53"/>
      <c r="O87" s="53"/>
      <c r="P87" s="53"/>
      <c r="Q87" s="53"/>
    </row>
    <row r="88" spans="1:17" s="46" customFormat="1" ht="14.4" x14ac:dyDescent="0.3">
      <c r="A88" s="91"/>
      <c r="B88" s="96"/>
      <c r="C88" s="93"/>
      <c r="D88" s="92"/>
      <c r="E88" s="94"/>
      <c r="F88" s="95"/>
      <c r="G88" s="104"/>
      <c r="H88" s="105">
        <f t="shared" si="2"/>
        <v>0</v>
      </c>
      <c r="I88" s="53"/>
      <c r="J88" s="53"/>
      <c r="K88" s="53"/>
      <c r="L88" s="53"/>
      <c r="M88" s="53"/>
      <c r="N88" s="53"/>
      <c r="O88" s="53"/>
      <c r="P88" s="53"/>
      <c r="Q88" s="53"/>
    </row>
    <row r="89" spans="1:17" s="46" customFormat="1" ht="14.4" x14ac:dyDescent="0.3">
      <c r="A89" s="91" t="s">
        <v>128</v>
      </c>
      <c r="B89" s="96" t="s">
        <v>36</v>
      </c>
      <c r="C89" s="93" t="s">
        <v>232</v>
      </c>
      <c r="D89" s="91" t="s">
        <v>129</v>
      </c>
      <c r="E89" s="118">
        <v>68440</v>
      </c>
      <c r="F89" s="95" t="s">
        <v>130</v>
      </c>
      <c r="G89" s="104">
        <v>68440</v>
      </c>
      <c r="H89" s="105">
        <f t="shared" si="2"/>
        <v>0</v>
      </c>
      <c r="I89" s="55"/>
      <c r="J89" s="55"/>
      <c r="K89" s="56"/>
      <c r="L89" s="56"/>
      <c r="M89" s="56"/>
      <c r="N89" s="58"/>
      <c r="O89" s="53"/>
      <c r="P89" s="58"/>
      <c r="Q89" s="57"/>
    </row>
    <row r="90" spans="1:17" s="72" customFormat="1" ht="43.2" x14ac:dyDescent="0.3">
      <c r="A90" s="97" t="s">
        <v>132</v>
      </c>
      <c r="B90" s="122" t="s">
        <v>133</v>
      </c>
      <c r="C90" s="99" t="s">
        <v>233</v>
      </c>
      <c r="D90" s="120" t="s">
        <v>234</v>
      </c>
      <c r="E90" s="100">
        <f>1718275+2603875</f>
        <v>4322150</v>
      </c>
      <c r="F90" s="101" t="s">
        <v>134</v>
      </c>
      <c r="G90" s="111">
        <v>1718275</v>
      </c>
      <c r="H90" s="103">
        <f t="shared" si="2"/>
        <v>2603875</v>
      </c>
      <c r="I90" s="73"/>
      <c r="J90" s="73"/>
      <c r="K90" s="74"/>
      <c r="L90" s="74"/>
      <c r="M90" s="74"/>
      <c r="N90" s="75"/>
      <c r="O90" s="66"/>
      <c r="P90" s="76"/>
      <c r="Q90" s="76"/>
    </row>
    <row r="91" spans="1:17" s="46" customFormat="1" ht="14.4" x14ac:dyDescent="0.3">
      <c r="A91" s="91"/>
      <c r="B91" s="91"/>
      <c r="C91" s="93"/>
      <c r="D91" s="92"/>
      <c r="E91" s="94"/>
      <c r="F91" s="95"/>
      <c r="G91" s="104"/>
      <c r="H91" s="105">
        <f t="shared" si="2"/>
        <v>0</v>
      </c>
      <c r="I91" s="53"/>
      <c r="J91" s="53"/>
      <c r="K91" s="53"/>
      <c r="L91" s="53"/>
      <c r="M91" s="53"/>
      <c r="N91" s="53"/>
      <c r="O91" s="53"/>
      <c r="P91" s="53"/>
      <c r="Q91" s="53"/>
    </row>
    <row r="92" spans="1:17" s="72" customFormat="1" ht="14.4" x14ac:dyDescent="0.3">
      <c r="A92" s="97" t="s">
        <v>135</v>
      </c>
      <c r="B92" s="122" t="s">
        <v>137</v>
      </c>
      <c r="C92" s="99" t="s">
        <v>32</v>
      </c>
      <c r="D92" s="97" t="s">
        <v>136</v>
      </c>
      <c r="E92" s="100">
        <f>5770+93361.93</f>
        <v>99131.93</v>
      </c>
      <c r="F92" s="101" t="s">
        <v>25</v>
      </c>
      <c r="G92" s="111">
        <v>5770</v>
      </c>
      <c r="H92" s="103">
        <f t="shared" si="2"/>
        <v>93361.93</v>
      </c>
      <c r="I92" s="73"/>
      <c r="J92" s="73"/>
      <c r="K92" s="74"/>
      <c r="L92" s="74"/>
      <c r="M92" s="74"/>
      <c r="N92" s="76"/>
      <c r="O92" s="66"/>
      <c r="P92" s="76"/>
      <c r="Q92" s="76"/>
    </row>
    <row r="93" spans="1:17" s="46" customFormat="1" ht="14.4" x14ac:dyDescent="0.3">
      <c r="A93" s="91"/>
      <c r="B93" s="91"/>
      <c r="C93" s="93" t="s">
        <v>33</v>
      </c>
      <c r="D93" s="91"/>
      <c r="E93" s="94"/>
      <c r="F93" s="95"/>
      <c r="G93" s="104"/>
      <c r="H93" s="105">
        <f t="shared" si="2"/>
        <v>0</v>
      </c>
      <c r="I93" s="53"/>
      <c r="J93" s="53"/>
      <c r="K93" s="53"/>
      <c r="L93" s="53"/>
      <c r="M93" s="53"/>
      <c r="N93" s="53"/>
      <c r="O93" s="53"/>
      <c r="P93" s="53"/>
      <c r="Q93" s="53"/>
    </row>
    <row r="94" spans="1:17" s="46" customFormat="1" ht="14.4" x14ac:dyDescent="0.3">
      <c r="A94" s="91"/>
      <c r="B94" s="91"/>
      <c r="C94" s="93" t="s">
        <v>138</v>
      </c>
      <c r="D94" s="91"/>
      <c r="E94" s="94"/>
      <c r="F94" s="95"/>
      <c r="G94" s="104"/>
      <c r="H94" s="105">
        <f t="shared" si="2"/>
        <v>0</v>
      </c>
      <c r="I94" s="53"/>
      <c r="J94" s="53"/>
      <c r="K94" s="53"/>
      <c r="L94" s="53"/>
      <c r="M94" s="53"/>
      <c r="N94" s="53"/>
      <c r="O94" s="53"/>
      <c r="P94" s="53"/>
      <c r="Q94" s="53"/>
    </row>
    <row r="95" spans="1:17" s="46" customFormat="1" ht="14.4" x14ac:dyDescent="0.3">
      <c r="A95" s="91"/>
      <c r="B95" s="91"/>
      <c r="C95" s="93"/>
      <c r="D95" s="92"/>
      <c r="E95" s="94"/>
      <c r="F95" s="95"/>
      <c r="G95" s="104"/>
      <c r="H95" s="105">
        <f t="shared" si="2"/>
        <v>0</v>
      </c>
      <c r="I95" s="53"/>
      <c r="J95" s="53"/>
      <c r="K95" s="53"/>
      <c r="L95" s="53"/>
      <c r="M95" s="53"/>
      <c r="N95" s="53"/>
      <c r="O95" s="53"/>
      <c r="P95" s="53"/>
      <c r="Q95" s="53"/>
    </row>
    <row r="96" spans="1:17" s="46" customFormat="1" ht="14.4" x14ac:dyDescent="0.3">
      <c r="A96" s="91" t="s">
        <v>139</v>
      </c>
      <c r="B96" s="91" t="s">
        <v>17</v>
      </c>
      <c r="C96" s="116" t="s">
        <v>237</v>
      </c>
      <c r="D96" s="91" t="s">
        <v>141</v>
      </c>
      <c r="E96" s="118">
        <v>66765</v>
      </c>
      <c r="F96" s="123" t="s">
        <v>109</v>
      </c>
      <c r="G96" s="104">
        <v>66765</v>
      </c>
      <c r="H96" s="105">
        <f t="shared" si="2"/>
        <v>0</v>
      </c>
      <c r="I96" s="55"/>
      <c r="J96" s="55"/>
      <c r="K96" s="56"/>
      <c r="L96" s="56"/>
      <c r="M96" s="56"/>
      <c r="N96" s="57"/>
      <c r="O96" s="53"/>
      <c r="P96" s="58"/>
      <c r="Q96" s="58"/>
    </row>
    <row r="97" spans="1:17" s="46" customFormat="1" ht="14.4" x14ac:dyDescent="0.3">
      <c r="A97" s="91"/>
      <c r="B97" s="91"/>
      <c r="C97" s="116"/>
      <c r="D97" s="91"/>
      <c r="E97" s="94"/>
      <c r="F97" s="95"/>
      <c r="G97" s="104"/>
      <c r="H97" s="105"/>
      <c r="I97" s="53"/>
      <c r="J97" s="53"/>
      <c r="K97" s="53"/>
      <c r="L97" s="53"/>
      <c r="M97" s="53"/>
      <c r="N97" s="53"/>
      <c r="O97" s="53"/>
      <c r="P97" s="53"/>
      <c r="Q97" s="53"/>
    </row>
    <row r="98" spans="1:17" s="72" customFormat="1" ht="14.4" x14ac:dyDescent="0.3">
      <c r="A98" s="97" t="s">
        <v>219</v>
      </c>
      <c r="B98" s="119">
        <v>44460</v>
      </c>
      <c r="C98" s="113" t="s">
        <v>220</v>
      </c>
      <c r="D98" s="97" t="s">
        <v>221</v>
      </c>
      <c r="E98" s="109">
        <v>19439.87</v>
      </c>
      <c r="F98" s="115" t="s">
        <v>167</v>
      </c>
      <c r="G98" s="111">
        <v>0</v>
      </c>
      <c r="H98" s="103">
        <f>+E98-G98</f>
        <v>19439.87</v>
      </c>
      <c r="I98" s="66"/>
      <c r="J98" s="66"/>
      <c r="K98" s="66"/>
      <c r="L98" s="66"/>
      <c r="M98" s="66"/>
      <c r="N98" s="66"/>
      <c r="O98" s="66"/>
      <c r="P98" s="66"/>
      <c r="Q98" s="66"/>
    </row>
    <row r="99" spans="1:17" s="46" customFormat="1" ht="14.4" x14ac:dyDescent="0.3">
      <c r="A99" s="91"/>
      <c r="B99" s="91"/>
      <c r="C99" s="106"/>
      <c r="D99" s="92"/>
      <c r="E99" s="94"/>
      <c r="F99" s="95"/>
      <c r="G99" s="104"/>
      <c r="H99" s="105">
        <f t="shared" si="2"/>
        <v>0</v>
      </c>
      <c r="I99" s="53"/>
      <c r="J99" s="53"/>
      <c r="K99" s="56"/>
      <c r="L99" s="53"/>
      <c r="M99" s="53"/>
      <c r="N99" s="57"/>
      <c r="O99" s="53"/>
      <c r="P99" s="58"/>
      <c r="Q99" s="58"/>
    </row>
    <row r="100" spans="1:17" s="72" customFormat="1" ht="28.8" x14ac:dyDescent="0.3">
      <c r="A100" s="97" t="s">
        <v>142</v>
      </c>
      <c r="B100" s="119">
        <v>44264</v>
      </c>
      <c r="C100" s="113" t="s">
        <v>236</v>
      </c>
      <c r="D100" s="122" t="s">
        <v>144</v>
      </c>
      <c r="E100" s="109">
        <f>37263.16+198947.4</f>
        <v>236210.56</v>
      </c>
      <c r="F100" s="115" t="s">
        <v>17</v>
      </c>
      <c r="G100" s="111">
        <v>37263.160000000003</v>
      </c>
      <c r="H100" s="103">
        <f t="shared" si="2"/>
        <v>198947.4</v>
      </c>
      <c r="I100" s="66"/>
      <c r="J100" s="66"/>
      <c r="K100" s="66"/>
      <c r="L100" s="66"/>
      <c r="M100" s="66"/>
      <c r="N100" s="66"/>
      <c r="O100" s="66"/>
      <c r="P100" s="66"/>
      <c r="Q100" s="66"/>
    </row>
    <row r="101" spans="1:17" s="46" customFormat="1" ht="14.4" x14ac:dyDescent="0.3">
      <c r="A101" s="91"/>
      <c r="B101" s="91"/>
      <c r="C101" s="106"/>
      <c r="D101" s="91"/>
      <c r="E101" s="94"/>
      <c r="F101" s="95"/>
      <c r="G101" s="104"/>
      <c r="H101" s="105">
        <f t="shared" si="2"/>
        <v>0</v>
      </c>
      <c r="I101" s="55"/>
      <c r="J101" s="55"/>
      <c r="K101" s="56"/>
      <c r="L101" s="56"/>
      <c r="M101" s="56"/>
      <c r="N101" s="57"/>
      <c r="O101" s="53"/>
      <c r="P101" s="58"/>
      <c r="Q101" s="58"/>
    </row>
    <row r="102" spans="1:17" s="46" customFormat="1" ht="28.8" x14ac:dyDescent="0.3">
      <c r="A102" s="91" t="s">
        <v>145</v>
      </c>
      <c r="B102" s="91" t="s">
        <v>51</v>
      </c>
      <c r="C102" s="116" t="s">
        <v>235</v>
      </c>
      <c r="D102" s="91" t="s">
        <v>149</v>
      </c>
      <c r="E102" s="94">
        <v>52500</v>
      </c>
      <c r="F102" s="95" t="s">
        <v>150</v>
      </c>
      <c r="G102" s="104">
        <v>52500</v>
      </c>
      <c r="H102" s="105">
        <f t="shared" si="2"/>
        <v>0</v>
      </c>
      <c r="I102" s="55"/>
      <c r="J102" s="55"/>
      <c r="K102" s="56"/>
      <c r="L102" s="56"/>
      <c r="M102" s="56"/>
      <c r="N102" s="57"/>
      <c r="O102" s="53"/>
      <c r="P102" s="58"/>
      <c r="Q102" s="58"/>
    </row>
    <row r="103" spans="1:17" s="46" customFormat="1" ht="14.4" x14ac:dyDescent="0.3">
      <c r="A103" s="91"/>
      <c r="B103" s="91"/>
      <c r="C103" s="127"/>
      <c r="D103" s="91"/>
      <c r="E103" s="91"/>
      <c r="F103" s="91"/>
      <c r="G103" s="91"/>
      <c r="H103" s="91"/>
      <c r="I103" s="55"/>
      <c r="J103" s="55"/>
      <c r="K103" s="56"/>
      <c r="L103" s="56"/>
      <c r="M103" s="56"/>
      <c r="N103" s="57"/>
      <c r="O103" s="53"/>
      <c r="P103" s="58"/>
      <c r="Q103" s="58"/>
    </row>
    <row r="104" spans="1:17" s="52" customFormat="1" ht="15" thickBot="1" x14ac:dyDescent="0.35">
      <c r="C104" s="134" t="s">
        <v>222</v>
      </c>
      <c r="D104" s="135"/>
      <c r="E104" s="136">
        <f>SUM(E9:E102)</f>
        <v>13721234.35</v>
      </c>
      <c r="F104" s="136"/>
      <c r="G104" s="136">
        <f>SUM(G9:G102)</f>
        <v>5265029.45</v>
      </c>
      <c r="H104" s="137">
        <f>SUM(H9:H102)</f>
        <v>8456174.9000000004</v>
      </c>
      <c r="I104" s="81"/>
      <c r="J104" s="81"/>
      <c r="K104" s="82"/>
      <c r="L104" s="82"/>
      <c r="M104" s="82"/>
      <c r="N104" s="83"/>
      <c r="O104" s="63"/>
      <c r="P104" s="83"/>
      <c r="Q104" s="83"/>
    </row>
    <row r="105" spans="1:17" s="46" customFormat="1" ht="15" thickTop="1" x14ac:dyDescent="0.3">
      <c r="C105" s="50"/>
      <c r="E105" s="60"/>
      <c r="F105" s="51"/>
      <c r="G105" s="59"/>
      <c r="H105" s="71"/>
      <c r="I105" s="55"/>
      <c r="J105" s="55"/>
      <c r="K105" s="56"/>
      <c r="L105" s="56"/>
      <c r="M105" s="56"/>
      <c r="N105" s="57"/>
      <c r="O105" s="53"/>
      <c r="P105" s="58"/>
      <c r="Q105" s="58"/>
    </row>
    <row r="106" spans="1:17" s="46" customFormat="1" ht="14.4" x14ac:dyDescent="0.3">
      <c r="C106" s="50"/>
      <c r="E106" s="60"/>
      <c r="F106" s="51"/>
      <c r="G106" s="59"/>
      <c r="H106" s="71"/>
      <c r="I106" s="55"/>
      <c r="J106" s="55"/>
      <c r="K106" s="56"/>
      <c r="L106" s="56"/>
      <c r="M106" s="56"/>
      <c r="N106" s="57"/>
      <c r="O106" s="53"/>
      <c r="P106" s="58"/>
      <c r="Q106" s="58"/>
    </row>
    <row r="107" spans="1:17" s="46" customFormat="1" ht="14.4" x14ac:dyDescent="0.3">
      <c r="C107" s="50"/>
      <c r="D107" s="47"/>
      <c r="E107" s="60"/>
      <c r="F107" s="51"/>
      <c r="G107" s="59"/>
      <c r="H107" s="71"/>
      <c r="I107" s="53"/>
      <c r="J107" s="53"/>
      <c r="K107" s="56"/>
      <c r="L107" s="53"/>
      <c r="M107" s="53"/>
      <c r="N107" s="57"/>
      <c r="O107" s="53"/>
      <c r="P107" s="58"/>
      <c r="Q107" s="58"/>
    </row>
    <row r="108" spans="1:17" s="46" customFormat="1" ht="14.4" x14ac:dyDescent="0.3">
      <c r="C108" s="50"/>
      <c r="E108" s="60"/>
      <c r="F108" s="51"/>
      <c r="G108" s="59"/>
      <c r="H108" s="71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7" customFormat="1" ht="13.95" customHeight="1" x14ac:dyDescent="0.3">
      <c r="B109" s="128"/>
      <c r="E109" s="129"/>
      <c r="F109" s="130"/>
      <c r="H109" s="131"/>
    </row>
    <row r="110" spans="1:17" customFormat="1" ht="14.4" x14ac:dyDescent="0.3">
      <c r="B110" s="128"/>
      <c r="E110" s="132"/>
      <c r="F110" s="130"/>
    </row>
    <row r="111" spans="1:17" customFormat="1" ht="14.4" x14ac:dyDescent="0.3">
      <c r="B111" s="128"/>
      <c r="D111" s="131" t="s">
        <v>241</v>
      </c>
      <c r="E111" s="133"/>
      <c r="F111" s="130"/>
    </row>
    <row r="112" spans="1:17" customFormat="1" ht="14.4" x14ac:dyDescent="0.3">
      <c r="B112" s="128"/>
      <c r="E112" s="132"/>
      <c r="F112" s="130"/>
      <c r="H112" s="131"/>
    </row>
    <row r="113" spans="2:17" customFormat="1" ht="14.4" x14ac:dyDescent="0.3">
      <c r="B113" s="128"/>
      <c r="E113" s="132"/>
      <c r="F113" s="130"/>
    </row>
    <row r="114" spans="2:17" customFormat="1" ht="14.4" x14ac:dyDescent="0.3">
      <c r="B114" s="128"/>
      <c r="E114" s="132"/>
      <c r="F114" s="130"/>
    </row>
    <row r="115" spans="2:17" customFormat="1" ht="14.4" x14ac:dyDescent="0.3">
      <c r="B115" s="128"/>
      <c r="E115" s="132"/>
      <c r="F115" s="130"/>
    </row>
    <row r="116" spans="2:17" customFormat="1" ht="14.4" x14ac:dyDescent="0.3">
      <c r="B116" s="128"/>
      <c r="E116" s="132"/>
      <c r="F116" s="130"/>
    </row>
    <row r="117" spans="2:17" s="46" customFormat="1" ht="14.4" x14ac:dyDescent="0.3">
      <c r="C117" s="48"/>
      <c r="E117" s="60"/>
      <c r="F117" s="51"/>
      <c r="H117" s="71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2:17" s="46" customFormat="1" ht="14.4" x14ac:dyDescent="0.3">
      <c r="C118" s="50"/>
      <c r="E118" s="60"/>
      <c r="F118" s="51"/>
      <c r="H118" s="71"/>
      <c r="I118" s="55"/>
      <c r="J118" s="55"/>
      <c r="K118" s="56"/>
      <c r="L118" s="56"/>
      <c r="M118" s="56"/>
      <c r="N118" s="57"/>
      <c r="O118" s="53"/>
      <c r="P118" s="58"/>
      <c r="Q118" s="58"/>
    </row>
    <row r="119" spans="2:17" s="46" customFormat="1" ht="14.4" x14ac:dyDescent="0.3">
      <c r="C119" s="50"/>
      <c r="E119" s="60"/>
      <c r="F119" s="51"/>
      <c r="H119" s="71"/>
      <c r="I119" s="55"/>
      <c r="J119" s="55"/>
      <c r="K119" s="56"/>
      <c r="L119" s="56"/>
      <c r="M119" s="56"/>
      <c r="N119" s="57"/>
      <c r="O119" s="53"/>
      <c r="P119" s="58"/>
      <c r="Q119" s="58"/>
    </row>
    <row r="120" spans="2:17" s="46" customFormat="1" ht="14.4" x14ac:dyDescent="0.3">
      <c r="C120" s="50"/>
      <c r="E120" s="60"/>
      <c r="F120" s="51"/>
      <c r="H120" s="71"/>
      <c r="I120" s="55"/>
      <c r="J120" s="55"/>
      <c r="K120" s="56"/>
      <c r="L120" s="56"/>
      <c r="M120" s="56"/>
      <c r="N120" s="57"/>
      <c r="O120" s="53"/>
      <c r="P120" s="58"/>
      <c r="Q120" s="58"/>
    </row>
    <row r="121" spans="2:17" s="46" customFormat="1" ht="14.4" x14ac:dyDescent="0.3">
      <c r="C121" s="50"/>
      <c r="E121" s="60"/>
      <c r="F121" s="51"/>
      <c r="H121" s="71"/>
      <c r="I121" s="55"/>
      <c r="J121" s="55"/>
      <c r="K121" s="56"/>
      <c r="L121" s="56"/>
      <c r="M121" s="56"/>
      <c r="N121" s="58"/>
      <c r="O121" s="53"/>
      <c r="P121" s="58"/>
      <c r="Q121" s="58"/>
    </row>
    <row r="122" spans="2:17" s="46" customFormat="1" ht="14.4" x14ac:dyDescent="0.3">
      <c r="C122" s="50"/>
      <c r="E122" s="60"/>
      <c r="F122" s="51"/>
      <c r="H122" s="71"/>
      <c r="I122" s="55"/>
      <c r="J122" s="55"/>
      <c r="K122" s="56"/>
      <c r="L122" s="56"/>
      <c r="M122" s="56"/>
      <c r="N122" s="57"/>
      <c r="O122" s="53"/>
      <c r="P122" s="58"/>
      <c r="Q122" s="58"/>
    </row>
    <row r="123" spans="2:17" s="46" customFormat="1" ht="14.4" x14ac:dyDescent="0.3">
      <c r="C123" s="50"/>
      <c r="E123" s="60"/>
      <c r="F123" s="51"/>
      <c r="H123" s="71"/>
      <c r="I123" s="55"/>
      <c r="J123" s="55"/>
      <c r="K123" s="56"/>
      <c r="L123" s="56"/>
      <c r="M123" s="56"/>
      <c r="N123" s="57"/>
      <c r="O123" s="53"/>
      <c r="P123" s="58"/>
      <c r="Q123" s="58"/>
    </row>
    <row r="124" spans="2:17" s="46" customFormat="1" ht="14.4" x14ac:dyDescent="0.3">
      <c r="C124" s="50"/>
      <c r="D124" s="47"/>
      <c r="E124" s="60"/>
      <c r="F124" s="51"/>
      <c r="H124" s="71"/>
      <c r="I124" s="53"/>
      <c r="J124" s="53"/>
      <c r="K124" s="56"/>
      <c r="L124" s="53"/>
      <c r="M124" s="53"/>
      <c r="N124" s="57"/>
      <c r="O124" s="53"/>
      <c r="P124" s="58"/>
      <c r="Q124" s="58"/>
    </row>
    <row r="125" spans="2:17" s="46" customFormat="1" ht="14.4" x14ac:dyDescent="0.3">
      <c r="C125" s="48"/>
      <c r="D125" s="47"/>
      <c r="E125" s="60"/>
      <c r="F125" s="51"/>
      <c r="H125" s="71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2:17" s="46" customFormat="1" ht="14.4" x14ac:dyDescent="0.3">
      <c r="C126" s="48"/>
      <c r="E126" s="68"/>
      <c r="F126" s="51"/>
      <c r="G126" s="47"/>
      <c r="H126" s="71"/>
      <c r="I126" s="55"/>
      <c r="J126" s="55"/>
      <c r="K126" s="56"/>
      <c r="L126" s="56"/>
      <c r="M126" s="56"/>
      <c r="N126" s="57"/>
      <c r="O126" s="53"/>
      <c r="P126" s="58"/>
      <c r="Q126" s="58"/>
    </row>
    <row r="127" spans="2:17" s="46" customFormat="1" ht="14.4" x14ac:dyDescent="0.3">
      <c r="C127" s="48"/>
      <c r="E127" s="60"/>
      <c r="F127" s="51"/>
      <c r="H127" s="71"/>
      <c r="I127" s="53"/>
      <c r="J127" s="53"/>
      <c r="K127" s="53"/>
      <c r="L127" s="53"/>
      <c r="M127" s="53"/>
      <c r="N127" s="53"/>
      <c r="O127" s="53"/>
      <c r="P127" s="53"/>
      <c r="Q127" s="53"/>
    </row>
    <row r="128" spans="2:17" s="46" customFormat="1" ht="14.4" x14ac:dyDescent="0.3">
      <c r="C128" s="50"/>
      <c r="E128" s="60"/>
      <c r="F128" s="51"/>
      <c r="H128" s="71"/>
      <c r="I128" s="55"/>
      <c r="J128" s="55"/>
      <c r="K128" s="56"/>
      <c r="L128" s="56"/>
      <c r="M128" s="56"/>
      <c r="N128" s="57"/>
      <c r="O128" s="53"/>
      <c r="P128" s="58"/>
      <c r="Q128" s="58"/>
    </row>
    <row r="129" spans="3:17" s="46" customFormat="1" ht="14.4" x14ac:dyDescent="0.3">
      <c r="C129" s="50"/>
      <c r="E129" s="60"/>
      <c r="F129" s="51"/>
      <c r="H129" s="71"/>
      <c r="I129" s="55"/>
      <c r="J129" s="55"/>
      <c r="K129" s="56"/>
      <c r="L129" s="56"/>
      <c r="M129" s="56"/>
      <c r="N129" s="57"/>
      <c r="O129" s="53"/>
      <c r="P129" s="58"/>
      <c r="Q129" s="58"/>
    </row>
    <row r="130" spans="3:17" s="46" customFormat="1" ht="14.4" x14ac:dyDescent="0.3">
      <c r="C130" s="50"/>
      <c r="E130" s="60"/>
      <c r="F130" s="51"/>
      <c r="H130" s="71"/>
      <c r="I130" s="55"/>
      <c r="J130" s="55"/>
      <c r="K130" s="56"/>
      <c r="L130" s="56"/>
      <c r="M130" s="56"/>
      <c r="N130" s="57"/>
      <c r="O130" s="53"/>
      <c r="P130" s="58"/>
      <c r="Q130" s="58"/>
    </row>
    <row r="131" spans="3:17" s="46" customFormat="1" ht="14.4" x14ac:dyDescent="0.3">
      <c r="C131" s="50"/>
      <c r="E131" s="60"/>
      <c r="F131" s="51"/>
      <c r="H131" s="71"/>
      <c r="I131" s="55"/>
      <c r="J131" s="55"/>
      <c r="K131" s="56"/>
      <c r="L131" s="56"/>
      <c r="M131" s="56"/>
      <c r="N131" s="57"/>
      <c r="O131" s="53"/>
      <c r="P131" s="58"/>
      <c r="Q131" s="58"/>
    </row>
    <row r="132" spans="3:17" s="46" customFormat="1" ht="14.4" x14ac:dyDescent="0.3">
      <c r="C132" s="50"/>
      <c r="E132" s="60"/>
      <c r="F132" s="51"/>
      <c r="H132" s="71"/>
      <c r="I132" s="55"/>
      <c r="J132" s="55"/>
      <c r="K132" s="56"/>
      <c r="L132" s="56"/>
      <c r="M132" s="56"/>
      <c r="N132" s="57"/>
      <c r="O132" s="53"/>
      <c r="P132" s="58"/>
      <c r="Q132" s="58"/>
    </row>
    <row r="133" spans="3:17" s="46" customFormat="1" ht="14.4" x14ac:dyDescent="0.3">
      <c r="C133" s="50"/>
      <c r="E133" s="60"/>
      <c r="F133" s="51"/>
      <c r="H133" s="71"/>
      <c r="I133" s="55"/>
      <c r="J133" s="55"/>
      <c r="K133" s="56"/>
      <c r="L133" s="56"/>
      <c r="M133" s="56"/>
      <c r="N133" s="57"/>
      <c r="O133" s="53"/>
      <c r="P133" s="58"/>
      <c r="Q133" s="58"/>
    </row>
    <row r="134" spans="3:17" s="46" customFormat="1" ht="14.4" x14ac:dyDescent="0.3">
      <c r="C134" s="50"/>
      <c r="E134" s="60"/>
      <c r="F134" s="51"/>
      <c r="H134" s="71"/>
      <c r="I134" s="55"/>
      <c r="J134" s="55"/>
      <c r="K134" s="56"/>
      <c r="L134" s="56"/>
      <c r="M134" s="56"/>
      <c r="N134" s="57"/>
      <c r="O134" s="53"/>
      <c r="P134" s="58"/>
      <c r="Q134" s="58"/>
    </row>
    <row r="135" spans="3:17" s="46" customFormat="1" ht="14.4" x14ac:dyDescent="0.3">
      <c r="C135" s="50"/>
      <c r="E135" s="60"/>
      <c r="F135" s="51"/>
      <c r="H135" s="71"/>
      <c r="I135" s="55"/>
      <c r="J135" s="55"/>
      <c r="K135" s="56"/>
      <c r="L135" s="56"/>
      <c r="M135" s="56"/>
      <c r="N135" s="57"/>
      <c r="O135" s="53"/>
      <c r="P135" s="58"/>
      <c r="Q135" s="58"/>
    </row>
    <row r="136" spans="3:17" s="46" customFormat="1" ht="14.4" x14ac:dyDescent="0.3">
      <c r="C136" s="50"/>
      <c r="E136" s="60"/>
      <c r="F136" s="51"/>
      <c r="H136" s="71"/>
      <c r="I136" s="55"/>
      <c r="J136" s="55"/>
      <c r="K136" s="56"/>
      <c r="L136" s="56"/>
      <c r="M136" s="56"/>
      <c r="N136" s="57"/>
      <c r="O136" s="53"/>
      <c r="P136" s="58"/>
      <c r="Q136" s="58"/>
    </row>
    <row r="137" spans="3:17" s="46" customFormat="1" ht="14.4" x14ac:dyDescent="0.3">
      <c r="C137" s="50"/>
      <c r="E137" s="60"/>
      <c r="F137" s="51"/>
      <c r="H137" s="71"/>
      <c r="I137" s="55"/>
      <c r="J137" s="55"/>
      <c r="K137" s="56"/>
      <c r="L137" s="56"/>
      <c r="M137" s="56"/>
      <c r="N137" s="57"/>
      <c r="O137" s="53"/>
      <c r="P137" s="58"/>
      <c r="Q137" s="58"/>
    </row>
    <row r="138" spans="3:17" s="46" customFormat="1" ht="14.4" x14ac:dyDescent="0.3">
      <c r="C138" s="50"/>
      <c r="E138" s="60"/>
      <c r="F138" s="51"/>
      <c r="H138" s="71"/>
      <c r="I138" s="55"/>
      <c r="J138" s="55"/>
      <c r="K138" s="56"/>
      <c r="L138" s="56"/>
      <c r="M138" s="56"/>
      <c r="N138" s="57"/>
      <c r="O138" s="53"/>
      <c r="P138" s="58"/>
      <c r="Q138" s="58"/>
    </row>
    <row r="139" spans="3:17" s="46" customFormat="1" ht="14.4" x14ac:dyDescent="0.3">
      <c r="C139" s="50"/>
      <c r="E139" s="60"/>
      <c r="F139" s="51"/>
      <c r="H139" s="71"/>
      <c r="I139" s="55"/>
      <c r="J139" s="55"/>
      <c r="K139" s="56"/>
      <c r="L139" s="56"/>
      <c r="M139" s="56"/>
      <c r="N139" s="57"/>
      <c r="O139" s="53"/>
      <c r="P139" s="58"/>
      <c r="Q139" s="58"/>
    </row>
    <row r="140" spans="3:17" s="46" customFormat="1" ht="14.4" x14ac:dyDescent="0.3">
      <c r="C140" s="50"/>
      <c r="D140" s="47"/>
      <c r="E140" s="60"/>
      <c r="F140" s="51"/>
      <c r="H140" s="71"/>
      <c r="I140" s="53"/>
      <c r="J140" s="53"/>
      <c r="K140" s="56"/>
      <c r="L140" s="53"/>
      <c r="M140" s="53"/>
      <c r="N140" s="57"/>
      <c r="O140" s="53"/>
      <c r="P140" s="58"/>
      <c r="Q140" s="58"/>
    </row>
    <row r="141" spans="3:17" s="46" customFormat="1" ht="14.4" x14ac:dyDescent="0.3">
      <c r="C141" s="48"/>
      <c r="E141" s="60"/>
      <c r="F141" s="51"/>
      <c r="H141" s="71"/>
      <c r="I141" s="53"/>
      <c r="J141" s="53"/>
      <c r="K141" s="56"/>
      <c r="L141" s="53"/>
      <c r="M141" s="53"/>
      <c r="N141" s="57"/>
      <c r="O141" s="53"/>
      <c r="P141" s="58"/>
      <c r="Q141" s="58"/>
    </row>
    <row r="142" spans="3:17" s="46" customFormat="1" ht="14.4" x14ac:dyDescent="0.3">
      <c r="C142" s="48"/>
      <c r="E142" s="60"/>
      <c r="F142" s="51"/>
      <c r="H142" s="71"/>
      <c r="I142" s="53"/>
      <c r="J142" s="53"/>
      <c r="K142" s="56"/>
      <c r="L142" s="53"/>
      <c r="M142" s="53"/>
      <c r="N142" s="57"/>
      <c r="O142" s="53"/>
      <c r="P142" s="58"/>
      <c r="Q142" s="58"/>
    </row>
    <row r="143" spans="3:17" s="46" customFormat="1" ht="14.4" x14ac:dyDescent="0.3">
      <c r="C143" s="50"/>
      <c r="E143" s="60"/>
      <c r="F143" s="51"/>
      <c r="H143" s="71"/>
      <c r="I143" s="53"/>
      <c r="J143" s="53"/>
      <c r="K143" s="53"/>
      <c r="L143" s="53"/>
      <c r="M143" s="53"/>
      <c r="N143" s="53"/>
      <c r="O143" s="53"/>
      <c r="P143" s="53"/>
      <c r="Q143" s="53"/>
    </row>
    <row r="144" spans="3:17" s="46" customFormat="1" ht="14.4" x14ac:dyDescent="0.3">
      <c r="C144" s="48"/>
      <c r="E144" s="60"/>
      <c r="F144" s="51"/>
      <c r="G144" s="49"/>
      <c r="H144" s="71"/>
      <c r="I144" s="58"/>
      <c r="J144" s="57"/>
      <c r="K144" s="53"/>
      <c r="L144" s="53"/>
      <c r="M144" s="53"/>
      <c r="N144" s="53"/>
      <c r="O144" s="53"/>
      <c r="P144" s="53"/>
      <c r="Q144" s="53"/>
    </row>
    <row r="145" spans="2:17" s="46" customFormat="1" ht="14.4" x14ac:dyDescent="0.3">
      <c r="C145" s="50"/>
      <c r="E145" s="60"/>
      <c r="F145" s="54"/>
      <c r="H145" s="71"/>
      <c r="I145" s="53"/>
      <c r="J145" s="53"/>
      <c r="K145" s="53"/>
      <c r="L145" s="53"/>
      <c r="M145" s="53"/>
      <c r="N145" s="53"/>
      <c r="O145" s="53"/>
      <c r="P145" s="53"/>
      <c r="Q145" s="53"/>
    </row>
    <row r="146" spans="2:17" s="46" customFormat="1" ht="14.4" x14ac:dyDescent="0.3">
      <c r="C146" s="48"/>
      <c r="E146" s="60"/>
      <c r="F146" s="51"/>
      <c r="H146" s="71"/>
      <c r="I146" s="53"/>
      <c r="J146" s="53"/>
      <c r="K146" s="53"/>
      <c r="L146" s="53"/>
      <c r="M146" s="53"/>
      <c r="N146" s="53"/>
      <c r="O146" s="53"/>
      <c r="P146" s="53"/>
      <c r="Q146" s="53"/>
    </row>
    <row r="147" spans="2:17" s="46" customFormat="1" ht="14.4" x14ac:dyDescent="0.3">
      <c r="C147" s="48"/>
      <c r="E147" s="60"/>
      <c r="F147" s="51"/>
      <c r="H147" s="71"/>
      <c r="I147" s="53"/>
      <c r="J147" s="53"/>
      <c r="K147" s="53"/>
      <c r="L147" s="53"/>
      <c r="M147" s="53"/>
      <c r="N147" s="53"/>
      <c r="O147" s="53"/>
      <c r="P147" s="53"/>
      <c r="Q147" s="53"/>
    </row>
    <row r="148" spans="2:17" s="46" customFormat="1" ht="14.4" x14ac:dyDescent="0.3">
      <c r="C148" s="48"/>
      <c r="E148" s="60"/>
      <c r="F148" s="51"/>
      <c r="H148" s="71"/>
      <c r="I148" s="53"/>
      <c r="J148" s="53"/>
      <c r="K148" s="53"/>
      <c r="L148" s="53"/>
      <c r="M148" s="53"/>
      <c r="N148" s="53"/>
      <c r="O148" s="53"/>
      <c r="P148" s="53"/>
      <c r="Q148" s="53"/>
    </row>
    <row r="149" spans="2:17" s="46" customFormat="1" ht="14.4" x14ac:dyDescent="0.3">
      <c r="C149" s="48"/>
      <c r="E149" s="60"/>
      <c r="F149" s="51"/>
      <c r="H149" s="71"/>
      <c r="I149" s="53"/>
      <c r="J149" s="53"/>
      <c r="K149" s="53"/>
      <c r="L149" s="53"/>
      <c r="M149" s="53"/>
      <c r="N149" s="53"/>
      <c r="O149" s="53"/>
      <c r="P149" s="53"/>
      <c r="Q149" s="53"/>
    </row>
    <row r="150" spans="2:17" s="46" customFormat="1" ht="14.4" x14ac:dyDescent="0.3">
      <c r="C150" s="48"/>
      <c r="E150" s="60"/>
      <c r="F150" s="51"/>
      <c r="H150" s="71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 s="46" customFormat="1" ht="14.4" x14ac:dyDescent="0.3">
      <c r="B151" s="47"/>
      <c r="C151" s="48"/>
      <c r="E151" s="60"/>
      <c r="F151" s="51"/>
      <c r="H151" s="71"/>
      <c r="I151" s="53"/>
      <c r="J151" s="53"/>
      <c r="K151" s="53"/>
      <c r="L151" s="53"/>
      <c r="M151" s="53"/>
      <c r="N151" s="53"/>
      <c r="O151" s="53"/>
      <c r="P151" s="53"/>
      <c r="Q151" s="53"/>
    </row>
    <row r="152" spans="2:17" s="46" customFormat="1" ht="14.4" x14ac:dyDescent="0.3">
      <c r="C152" s="48"/>
      <c r="E152" s="60"/>
      <c r="F152" s="51"/>
      <c r="H152" s="71"/>
      <c r="I152" s="53"/>
      <c r="J152" s="53"/>
      <c r="K152" s="53"/>
      <c r="L152" s="53"/>
      <c r="M152" s="53"/>
      <c r="N152" s="53"/>
      <c r="O152" s="53"/>
      <c r="P152" s="53"/>
      <c r="Q152" s="53"/>
    </row>
    <row r="153" spans="2:17" s="46" customFormat="1" ht="14.4" x14ac:dyDescent="0.3">
      <c r="C153" s="48"/>
      <c r="D153" s="49"/>
      <c r="E153" s="60"/>
      <c r="F153" s="51"/>
      <c r="H153" s="71"/>
      <c r="I153" s="53"/>
      <c r="J153" s="53"/>
      <c r="K153" s="53"/>
      <c r="L153" s="53"/>
      <c r="M153" s="53"/>
      <c r="N153" s="53"/>
      <c r="O153" s="53"/>
      <c r="P153" s="53"/>
      <c r="Q153" s="53"/>
    </row>
    <row r="154" spans="2:17" s="46" customFormat="1" ht="14.4" x14ac:dyDescent="0.3">
      <c r="C154" s="48"/>
      <c r="E154" s="60"/>
      <c r="F154" s="51"/>
      <c r="H154" s="71"/>
      <c r="I154" s="53"/>
      <c r="J154" s="53"/>
      <c r="K154" s="53"/>
      <c r="L154" s="53"/>
      <c r="M154" s="53"/>
      <c r="N154" s="53"/>
      <c r="O154" s="53"/>
      <c r="P154" s="53"/>
      <c r="Q154" s="53"/>
    </row>
    <row r="155" spans="2:17" s="46" customFormat="1" ht="14.4" x14ac:dyDescent="0.3">
      <c r="C155" s="48"/>
      <c r="E155" s="60"/>
      <c r="F155" s="51"/>
      <c r="H155" s="71"/>
      <c r="I155" s="53"/>
      <c r="J155" s="53"/>
      <c r="K155" s="53"/>
      <c r="L155" s="53"/>
      <c r="M155" s="53"/>
      <c r="N155" s="53"/>
      <c r="O155" s="53"/>
      <c r="P155" s="53"/>
      <c r="Q155" s="53"/>
    </row>
    <row r="156" spans="2:17" s="46" customFormat="1" ht="14.4" x14ac:dyDescent="0.3">
      <c r="C156" s="48"/>
      <c r="D156" s="47"/>
      <c r="E156" s="60"/>
      <c r="F156" s="51"/>
      <c r="H156" s="71"/>
      <c r="I156" s="53"/>
      <c r="J156" s="53"/>
      <c r="K156" s="53"/>
      <c r="L156" s="53"/>
      <c r="M156" s="53"/>
      <c r="N156" s="53"/>
      <c r="O156" s="53"/>
      <c r="P156" s="53"/>
      <c r="Q156" s="53"/>
    </row>
    <row r="157" spans="2:17" s="46" customFormat="1" ht="14.4" x14ac:dyDescent="0.3">
      <c r="C157" s="48"/>
      <c r="E157" s="60"/>
      <c r="F157" s="51"/>
      <c r="H157" s="71"/>
      <c r="I157" s="53"/>
      <c r="J157" s="53"/>
      <c r="K157" s="53"/>
      <c r="L157" s="53"/>
      <c r="M157" s="53"/>
      <c r="N157" s="53"/>
      <c r="O157" s="53"/>
      <c r="P157" s="53"/>
      <c r="Q157" s="53"/>
    </row>
    <row r="158" spans="2:17" s="46" customFormat="1" ht="14.4" x14ac:dyDescent="0.3">
      <c r="C158" s="48"/>
      <c r="D158" s="47"/>
      <c r="E158" s="60"/>
      <c r="F158" s="51"/>
      <c r="H158" s="71"/>
      <c r="I158" s="53"/>
      <c r="J158" s="53"/>
      <c r="K158" s="53"/>
      <c r="L158" s="53"/>
      <c r="M158" s="53"/>
      <c r="N158" s="53"/>
      <c r="O158" s="53"/>
      <c r="P158" s="53"/>
      <c r="Q158" s="53"/>
    </row>
    <row r="159" spans="2:17" s="46" customFormat="1" ht="14.4" x14ac:dyDescent="0.3">
      <c r="C159" s="48"/>
      <c r="E159" s="60"/>
      <c r="F159" s="51"/>
      <c r="H159" s="71"/>
      <c r="I159" s="53"/>
      <c r="J159" s="53"/>
      <c r="K159" s="53"/>
      <c r="L159" s="53"/>
      <c r="M159" s="53"/>
      <c r="N159" s="53"/>
      <c r="O159" s="53"/>
      <c r="P159" s="53"/>
      <c r="Q159" s="53"/>
    </row>
    <row r="160" spans="2:17" s="46" customFormat="1" ht="14.4" x14ac:dyDescent="0.3">
      <c r="C160" s="48"/>
      <c r="E160" s="60"/>
      <c r="F160" s="51"/>
      <c r="H160" s="71"/>
      <c r="I160" s="53"/>
      <c r="J160" s="53"/>
      <c r="K160" s="53"/>
      <c r="L160" s="53"/>
      <c r="M160" s="53"/>
      <c r="N160" s="53"/>
      <c r="O160" s="53"/>
      <c r="P160" s="53"/>
      <c r="Q160" s="53"/>
    </row>
    <row r="161" spans="3:8" x14ac:dyDescent="0.3">
      <c r="C161" s="3"/>
      <c r="E161" s="67"/>
      <c r="H161" s="69"/>
    </row>
  </sheetData>
  <mergeCells count="3">
    <mergeCell ref="A5:H5"/>
    <mergeCell ref="A6:H6"/>
    <mergeCell ref="A7:H7"/>
  </mergeCells>
  <conditionalFormatting sqref="C109:C116">
    <cfRule type="duplicateValues" dxfId="0" priority="1"/>
  </conditionalFormatting>
  <pageMargins left="0.7" right="0.7" top="0.75" bottom="0.75" header="0.3" footer="0.3"/>
  <pageSetup scale="58" fitToHeight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1"/>
  <sheetViews>
    <sheetView topLeftCell="A15" workbookViewId="0">
      <selection activeCell="A25" sqref="A25"/>
    </sheetView>
  </sheetViews>
  <sheetFormatPr baseColWidth="10" defaultRowHeight="13.8" x14ac:dyDescent="0.3"/>
  <cols>
    <col min="1" max="1" width="53" style="1" customWidth="1"/>
    <col min="2" max="2" width="16.109375" style="1" customWidth="1"/>
    <col min="3" max="3" width="44.33203125" style="2" customWidth="1"/>
    <col min="4" max="4" width="21.77734375" style="1" customWidth="1"/>
    <col min="5" max="5" width="18.5546875" style="2" customWidth="1"/>
    <col min="6" max="6" width="13.77734375" style="9" customWidth="1"/>
    <col min="7" max="7" width="20.5546875" style="1" customWidth="1"/>
    <col min="8" max="8" width="27" style="1" customWidth="1"/>
    <col min="9" max="9" width="13" style="5" bestFit="1" customWidth="1"/>
    <col min="10" max="10" width="12.44140625" style="5" bestFit="1" customWidth="1"/>
    <col min="11" max="11" width="3.109375" style="5" bestFit="1" customWidth="1"/>
    <col min="12" max="12" width="5.44140625" style="5" bestFit="1" customWidth="1"/>
    <col min="13" max="13" width="6.6640625" style="5" bestFit="1" customWidth="1"/>
    <col min="14" max="14" width="9.109375" style="5" bestFit="1" customWidth="1"/>
    <col min="15" max="15" width="6.6640625" style="5" bestFit="1" customWidth="1"/>
    <col min="16" max="16" width="3.5546875" style="5" bestFit="1" customWidth="1"/>
    <col min="17" max="17" width="8" style="5" bestFit="1" customWidth="1"/>
    <col min="18" max="16384" width="11.5546875" style="1"/>
  </cols>
  <sheetData>
    <row r="1" spans="1:17" x14ac:dyDescent="0.3">
      <c r="E1" s="3"/>
      <c r="H1" s="4"/>
    </row>
    <row r="2" spans="1:17" x14ac:dyDescent="0.3">
      <c r="E2" s="3"/>
      <c r="I2" s="6"/>
    </row>
    <row r="3" spans="1:17" x14ac:dyDescent="0.3">
      <c r="B3" s="4"/>
      <c r="C3" s="3"/>
      <c r="E3" s="3"/>
      <c r="F3" s="10"/>
      <c r="G3" s="4"/>
      <c r="H3" s="4"/>
      <c r="I3" s="7"/>
      <c r="J3" s="6"/>
      <c r="K3" s="7"/>
    </row>
    <row r="4" spans="1:17" x14ac:dyDescent="0.3">
      <c r="C4" s="3"/>
      <c r="D4" s="8"/>
      <c r="H4" s="4"/>
    </row>
    <row r="5" spans="1:17" ht="23.4" x14ac:dyDescent="0.45">
      <c r="A5" s="138" t="s">
        <v>151</v>
      </c>
      <c r="B5" s="138"/>
      <c r="C5" s="138"/>
      <c r="D5" s="138"/>
      <c r="E5" s="138"/>
      <c r="F5" s="138"/>
      <c r="G5" s="138"/>
      <c r="H5" s="138"/>
      <c r="J5" s="6"/>
    </row>
    <row r="6" spans="1:17" ht="21" x14ac:dyDescent="0.4">
      <c r="A6" s="139" t="s">
        <v>153</v>
      </c>
      <c r="B6" s="139"/>
      <c r="C6" s="139"/>
      <c r="D6" s="139"/>
      <c r="E6" s="139"/>
      <c r="F6" s="139"/>
      <c r="G6" s="139"/>
      <c r="H6" s="139"/>
      <c r="I6" s="6"/>
      <c r="J6" s="6"/>
      <c r="K6" s="6"/>
      <c r="L6" s="6"/>
      <c r="M6" s="6"/>
      <c r="N6" s="6"/>
      <c r="O6" s="6"/>
      <c r="Q6" s="6"/>
    </row>
    <row r="7" spans="1:17" ht="21" x14ac:dyDescent="0.4">
      <c r="A7" s="140" t="s">
        <v>154</v>
      </c>
      <c r="B7" s="140"/>
      <c r="C7" s="140"/>
      <c r="D7" s="140"/>
      <c r="E7" s="140"/>
      <c r="F7" s="140"/>
      <c r="G7" s="140"/>
      <c r="H7" s="140"/>
      <c r="I7" s="6"/>
      <c r="J7" s="6"/>
      <c r="K7" s="6"/>
      <c r="L7" s="6"/>
      <c r="M7" s="6"/>
      <c r="N7" s="6"/>
      <c r="O7" s="6"/>
      <c r="Q7" s="6"/>
    </row>
    <row r="8" spans="1:17" s="14" customFormat="1" ht="41.4" x14ac:dyDescent="0.3">
      <c r="A8" s="22" t="s">
        <v>40</v>
      </c>
      <c r="B8" s="13" t="s">
        <v>43</v>
      </c>
      <c r="C8" s="23" t="s">
        <v>41</v>
      </c>
      <c r="D8" s="24" t="s">
        <v>42</v>
      </c>
      <c r="E8" s="22" t="s">
        <v>44</v>
      </c>
      <c r="F8" s="11" t="s">
        <v>45</v>
      </c>
      <c r="G8" s="11" t="s">
        <v>46</v>
      </c>
      <c r="H8" s="12" t="s">
        <v>47</v>
      </c>
      <c r="I8" s="25"/>
      <c r="J8" s="25"/>
      <c r="K8" s="25"/>
      <c r="L8" s="25"/>
      <c r="M8" s="25"/>
      <c r="N8" s="25"/>
      <c r="O8" s="25"/>
      <c r="P8" s="25"/>
      <c r="Q8" s="25"/>
    </row>
    <row r="9" spans="1:17" x14ac:dyDescent="0.3">
      <c r="B9" s="4"/>
      <c r="C9" s="3"/>
      <c r="D9" s="8"/>
      <c r="G9" s="13"/>
      <c r="H9" s="14"/>
    </row>
    <row r="10" spans="1:17" x14ac:dyDescent="0.3">
      <c r="B10" s="28"/>
      <c r="C10" s="3"/>
      <c r="D10" s="4"/>
    </row>
    <row r="11" spans="1:17" x14ac:dyDescent="0.3">
      <c r="A11" s="1" t="s">
        <v>48</v>
      </c>
      <c r="B11" s="29" t="s">
        <v>37</v>
      </c>
      <c r="C11" s="3" t="s">
        <v>38</v>
      </c>
      <c r="D11" s="32" t="s">
        <v>155</v>
      </c>
      <c r="E11" s="15">
        <f>264534.14+279823.94</f>
        <v>544358.08000000007</v>
      </c>
      <c r="F11" s="10" t="s">
        <v>51</v>
      </c>
      <c r="G11" s="16">
        <v>264534.14</v>
      </c>
      <c r="H11" s="16">
        <f>+E11-G11</f>
        <v>279823.94000000006</v>
      </c>
      <c r="I11" s="6"/>
      <c r="J11" s="6"/>
      <c r="K11" s="7"/>
      <c r="L11" s="7"/>
      <c r="M11" s="7"/>
      <c r="N11" s="17"/>
      <c r="P11" s="18"/>
      <c r="Q11" s="18"/>
    </row>
    <row r="12" spans="1:17" x14ac:dyDescent="0.3">
      <c r="B12" s="28"/>
      <c r="C12" s="3" t="s">
        <v>39</v>
      </c>
      <c r="G12" s="19"/>
      <c r="H12" s="16">
        <f t="shared" ref="H12:H70" si="0">+E12-G12</f>
        <v>0</v>
      </c>
    </row>
    <row r="13" spans="1:17" x14ac:dyDescent="0.3">
      <c r="B13" s="28"/>
      <c r="G13" s="19"/>
      <c r="H13" s="16">
        <f t="shared" si="0"/>
        <v>0</v>
      </c>
      <c r="I13" s="6"/>
      <c r="J13" s="6"/>
      <c r="K13" s="7"/>
      <c r="L13" s="7"/>
      <c r="M13" s="7"/>
      <c r="N13" s="17"/>
      <c r="P13" s="18"/>
      <c r="Q13" s="18"/>
    </row>
    <row r="14" spans="1:17" x14ac:dyDescent="0.3">
      <c r="A14" s="32" t="s">
        <v>166</v>
      </c>
      <c r="B14" s="38" t="s">
        <v>167</v>
      </c>
      <c r="C14" s="39" t="s">
        <v>168</v>
      </c>
      <c r="D14" s="32" t="s">
        <v>169</v>
      </c>
      <c r="E14" s="41">
        <v>8601.73</v>
      </c>
      <c r="F14" s="40" t="s">
        <v>167</v>
      </c>
      <c r="G14" s="19">
        <v>0</v>
      </c>
      <c r="H14" s="16">
        <f>+E14-G14</f>
        <v>8601.73</v>
      </c>
      <c r="I14" s="6"/>
      <c r="J14" s="6"/>
      <c r="K14" s="7"/>
      <c r="L14" s="7"/>
      <c r="M14" s="7"/>
      <c r="N14" s="17"/>
      <c r="P14" s="18"/>
      <c r="Q14" s="18"/>
    </row>
    <row r="15" spans="1:17" x14ac:dyDescent="0.3">
      <c r="A15" s="32"/>
      <c r="B15" s="38"/>
      <c r="C15" s="39"/>
      <c r="D15" s="32"/>
      <c r="E15" s="41"/>
      <c r="F15" s="40"/>
      <c r="G15" s="19"/>
      <c r="H15" s="16"/>
      <c r="I15" s="6"/>
      <c r="J15" s="6"/>
      <c r="K15" s="7"/>
      <c r="L15" s="7"/>
      <c r="M15" s="7"/>
      <c r="N15" s="17"/>
      <c r="P15" s="18"/>
      <c r="Q15" s="18"/>
    </row>
    <row r="16" spans="1:17" ht="41.4" x14ac:dyDescent="0.3">
      <c r="A16" s="32" t="s">
        <v>49</v>
      </c>
      <c r="B16" s="28" t="s">
        <v>50</v>
      </c>
      <c r="C16" s="36" t="s">
        <v>157</v>
      </c>
      <c r="D16" s="34" t="s">
        <v>171</v>
      </c>
      <c r="E16" s="15">
        <f>1279.74+255283.79+3503.5+261028.91</f>
        <v>521095.94</v>
      </c>
      <c r="F16" s="9" t="s">
        <v>51</v>
      </c>
      <c r="G16" s="19">
        <f>1279.74+3503.5+261028.91</f>
        <v>265812.15000000002</v>
      </c>
      <c r="H16" s="16">
        <f t="shared" si="0"/>
        <v>255283.78999999998</v>
      </c>
    </row>
    <row r="17" spans="1:17" x14ac:dyDescent="0.3">
      <c r="A17" s="32"/>
      <c r="B17" s="28"/>
      <c r="C17" s="36"/>
      <c r="D17" s="34"/>
      <c r="E17" s="15"/>
      <c r="G17" s="19"/>
      <c r="H17" s="16"/>
    </row>
    <row r="18" spans="1:17" x14ac:dyDescent="0.3">
      <c r="A18" s="42" t="s">
        <v>174</v>
      </c>
      <c r="B18" s="38" t="s">
        <v>167</v>
      </c>
      <c r="C18" s="42" t="s">
        <v>172</v>
      </c>
      <c r="D18" s="42" t="s">
        <v>170</v>
      </c>
      <c r="E18" s="15">
        <v>6308.12</v>
      </c>
      <c r="F18" s="43" t="s">
        <v>167</v>
      </c>
      <c r="G18" s="19">
        <v>0</v>
      </c>
      <c r="H18" s="16">
        <f>+E18-G18</f>
        <v>6308.12</v>
      </c>
    </row>
    <row r="19" spans="1:17" x14ac:dyDescent="0.3">
      <c r="A19" s="44"/>
      <c r="B19" s="38"/>
      <c r="C19" s="44"/>
      <c r="D19" s="44"/>
      <c r="E19" s="15"/>
      <c r="F19" s="43"/>
      <c r="G19" s="19"/>
      <c r="H19" s="16"/>
    </row>
    <row r="20" spans="1:17" x14ac:dyDescent="0.3">
      <c r="A20" s="45" t="s">
        <v>173</v>
      </c>
      <c r="B20" s="38" t="s">
        <v>167</v>
      </c>
      <c r="C20" s="45" t="s">
        <v>176</v>
      </c>
      <c r="D20" s="45" t="s">
        <v>175</v>
      </c>
      <c r="E20" s="15"/>
      <c r="F20" s="43"/>
      <c r="G20" s="19"/>
      <c r="H20" s="16"/>
    </row>
    <row r="21" spans="1:17" x14ac:dyDescent="0.3">
      <c r="B21" s="28"/>
      <c r="G21" s="19"/>
      <c r="H21" s="16">
        <f t="shared" si="0"/>
        <v>0</v>
      </c>
      <c r="I21" s="6"/>
      <c r="J21" s="6"/>
      <c r="K21" s="7"/>
      <c r="L21" s="7"/>
      <c r="M21" s="7"/>
      <c r="N21" s="20"/>
      <c r="P21" s="18"/>
      <c r="Q21" s="18"/>
    </row>
    <row r="22" spans="1:17" ht="41.4" x14ac:dyDescent="0.3">
      <c r="A22" s="1" t="s">
        <v>53</v>
      </c>
      <c r="B22" s="29" t="s">
        <v>54</v>
      </c>
      <c r="C22" s="3" t="s">
        <v>2</v>
      </c>
      <c r="D22" s="33" t="s">
        <v>165</v>
      </c>
      <c r="E22" s="21">
        <f>489+30+2982+660</f>
        <v>4161</v>
      </c>
      <c r="F22" s="10" t="s">
        <v>55</v>
      </c>
      <c r="G22" s="16">
        <f>489+2982+720</f>
        <v>4191</v>
      </c>
      <c r="H22" s="37">
        <f t="shared" si="0"/>
        <v>-30</v>
      </c>
      <c r="I22" s="6"/>
      <c r="J22" s="6"/>
      <c r="K22" s="7"/>
      <c r="L22" s="7"/>
      <c r="M22" s="7"/>
      <c r="N22" s="18"/>
      <c r="P22" s="18"/>
      <c r="Q22" s="18"/>
    </row>
    <row r="23" spans="1:17" x14ac:dyDescent="0.3">
      <c r="B23" s="28"/>
      <c r="C23" s="3" t="s">
        <v>52</v>
      </c>
      <c r="G23" s="19"/>
      <c r="H23" s="16"/>
    </row>
    <row r="24" spans="1:17" x14ac:dyDescent="0.3">
      <c r="B24" s="28"/>
      <c r="D24" s="4"/>
      <c r="G24" s="19"/>
      <c r="H24" s="16"/>
      <c r="K24" s="7"/>
      <c r="N24" s="18"/>
      <c r="P24" s="18"/>
      <c r="Q24" s="18"/>
    </row>
    <row r="25" spans="1:17" x14ac:dyDescent="0.3">
      <c r="A25" s="1" t="s">
        <v>56</v>
      </c>
      <c r="B25" s="28" t="s">
        <v>1</v>
      </c>
      <c r="C25" s="3" t="s">
        <v>3</v>
      </c>
      <c r="D25" s="1" t="s">
        <v>58</v>
      </c>
      <c r="E25" s="15">
        <v>82409.740000000005</v>
      </c>
      <c r="F25" s="10" t="s">
        <v>59</v>
      </c>
      <c r="G25" s="16">
        <v>82409.740000000005</v>
      </c>
      <c r="H25" s="16">
        <f t="shared" si="0"/>
        <v>0</v>
      </c>
      <c r="I25" s="6"/>
      <c r="J25" s="6"/>
      <c r="K25" s="7"/>
      <c r="L25" s="7"/>
      <c r="M25" s="7"/>
      <c r="N25" s="17"/>
      <c r="P25" s="18"/>
      <c r="Q25" s="18"/>
    </row>
    <row r="26" spans="1:17" x14ac:dyDescent="0.3">
      <c r="B26" s="28"/>
      <c r="C26" s="3" t="s">
        <v>57</v>
      </c>
      <c r="G26" s="19"/>
      <c r="H26" s="16"/>
    </row>
    <row r="27" spans="1:17" x14ac:dyDescent="0.3">
      <c r="B27" s="28"/>
      <c r="C27" s="3"/>
      <c r="D27" s="4"/>
      <c r="G27" s="19"/>
      <c r="H27" s="16"/>
    </row>
    <row r="28" spans="1:17" x14ac:dyDescent="0.3">
      <c r="A28" s="1" t="s">
        <v>62</v>
      </c>
      <c r="B28" s="28"/>
      <c r="C28" s="3" t="s">
        <v>4</v>
      </c>
      <c r="E28" s="15"/>
      <c r="G28" s="16"/>
      <c r="H28" s="16"/>
      <c r="I28" s="6"/>
      <c r="J28" s="6"/>
      <c r="K28" s="7"/>
      <c r="L28" s="7"/>
      <c r="M28" s="7"/>
      <c r="N28" s="17"/>
      <c r="P28" s="18"/>
      <c r="Q28" s="18"/>
    </row>
    <row r="29" spans="1:17" x14ac:dyDescent="0.3">
      <c r="B29" s="27">
        <v>44294</v>
      </c>
      <c r="C29" s="3" t="s">
        <v>60</v>
      </c>
      <c r="D29" s="1" t="s">
        <v>61</v>
      </c>
      <c r="E29" s="15">
        <v>35999.99</v>
      </c>
      <c r="F29" s="26">
        <v>44436</v>
      </c>
      <c r="G29" s="19">
        <f>E29</f>
        <v>35999.99</v>
      </c>
      <c r="H29" s="16">
        <f t="shared" si="0"/>
        <v>0</v>
      </c>
    </row>
    <row r="30" spans="1:17" x14ac:dyDescent="0.3">
      <c r="B30" s="28"/>
      <c r="C30" s="3"/>
      <c r="G30" s="19"/>
      <c r="H30" s="16"/>
    </row>
    <row r="31" spans="1:17" x14ac:dyDescent="0.3">
      <c r="A31" s="1" t="s">
        <v>63</v>
      </c>
      <c r="B31" s="29"/>
      <c r="C31" s="3" t="s">
        <v>5</v>
      </c>
      <c r="E31" s="15"/>
      <c r="F31" s="10"/>
      <c r="G31" s="16"/>
      <c r="H31" s="16"/>
      <c r="I31" s="6"/>
      <c r="J31" s="6"/>
      <c r="K31" s="7"/>
      <c r="L31" s="7"/>
      <c r="M31" s="7"/>
      <c r="N31" s="17"/>
      <c r="P31" s="18"/>
      <c r="Q31" s="18"/>
    </row>
    <row r="32" spans="1:17" x14ac:dyDescent="0.3">
      <c r="B32" s="28" t="s">
        <v>1</v>
      </c>
      <c r="C32" s="3" t="s">
        <v>67</v>
      </c>
      <c r="D32" s="1" t="s">
        <v>64</v>
      </c>
      <c r="E32" s="15">
        <v>49399.06</v>
      </c>
      <c r="F32" s="9" t="s">
        <v>51</v>
      </c>
      <c r="G32" s="19">
        <f>E32</f>
        <v>49399.06</v>
      </c>
      <c r="H32" s="16">
        <f t="shared" si="0"/>
        <v>0</v>
      </c>
    </row>
    <row r="33" spans="1:17" x14ac:dyDescent="0.3">
      <c r="B33" s="28"/>
      <c r="C33" s="3"/>
      <c r="D33" s="4"/>
      <c r="G33" s="19"/>
      <c r="H33" s="16"/>
    </row>
    <row r="34" spans="1:17" x14ac:dyDescent="0.3">
      <c r="A34" s="1" t="s">
        <v>66</v>
      </c>
      <c r="B34" s="28"/>
      <c r="C34" s="3" t="s">
        <v>6</v>
      </c>
      <c r="E34" s="15"/>
      <c r="F34" s="10"/>
      <c r="G34" s="16"/>
      <c r="H34" s="16"/>
      <c r="I34" s="6"/>
      <c r="J34" s="6"/>
      <c r="K34" s="7"/>
      <c r="L34" s="7"/>
      <c r="M34" s="7"/>
      <c r="N34" s="17"/>
      <c r="P34" s="18"/>
      <c r="Q34" s="18"/>
    </row>
    <row r="35" spans="1:17" x14ac:dyDescent="0.3">
      <c r="B35" s="28" t="s">
        <v>54</v>
      </c>
      <c r="C35" s="3" t="s">
        <v>68</v>
      </c>
      <c r="D35" s="1" t="s">
        <v>69</v>
      </c>
      <c r="E35" s="15">
        <v>47200</v>
      </c>
      <c r="F35" s="9" t="s">
        <v>26</v>
      </c>
      <c r="G35" s="19">
        <f>E35</f>
        <v>47200</v>
      </c>
      <c r="H35" s="16">
        <f t="shared" si="0"/>
        <v>0</v>
      </c>
    </row>
    <row r="36" spans="1:17" x14ac:dyDescent="0.3">
      <c r="B36" s="28"/>
      <c r="G36" s="19"/>
      <c r="H36" s="16"/>
      <c r="I36" s="6"/>
      <c r="J36" s="6"/>
      <c r="K36" s="7"/>
      <c r="L36" s="7"/>
      <c r="M36" s="7"/>
      <c r="N36" s="17"/>
      <c r="P36" s="18"/>
      <c r="Q36" s="18"/>
    </row>
    <row r="37" spans="1:17" x14ac:dyDescent="0.3">
      <c r="A37" s="1" t="s">
        <v>70</v>
      </c>
      <c r="B37" s="28"/>
      <c r="C37" s="3" t="s">
        <v>5</v>
      </c>
      <c r="E37" s="15"/>
      <c r="F37" s="10"/>
      <c r="G37" s="16"/>
      <c r="H37" s="16"/>
      <c r="I37" s="6"/>
      <c r="J37" s="6"/>
      <c r="K37" s="7"/>
      <c r="L37" s="7"/>
      <c r="M37" s="7"/>
      <c r="N37" s="17"/>
      <c r="P37" s="18"/>
      <c r="Q37" s="18"/>
    </row>
    <row r="38" spans="1:17" x14ac:dyDescent="0.3">
      <c r="B38" s="28" t="s">
        <v>0</v>
      </c>
      <c r="C38" s="3" t="s">
        <v>71</v>
      </c>
      <c r="D38" s="1" t="s">
        <v>72</v>
      </c>
      <c r="E38" s="15">
        <v>47409.1</v>
      </c>
      <c r="F38" s="9" t="s">
        <v>73</v>
      </c>
      <c r="G38" s="19">
        <f>E38</f>
        <v>47409.1</v>
      </c>
      <c r="H38" s="16">
        <f t="shared" si="0"/>
        <v>0</v>
      </c>
    </row>
    <row r="39" spans="1:17" x14ac:dyDescent="0.3">
      <c r="B39" s="28"/>
      <c r="C39" s="3"/>
      <c r="D39" s="4"/>
      <c r="G39" s="19"/>
      <c r="H39" s="16"/>
    </row>
    <row r="40" spans="1:17" x14ac:dyDescent="0.3">
      <c r="A40" s="1" t="s">
        <v>74</v>
      </c>
      <c r="B40" s="27">
        <v>44235</v>
      </c>
      <c r="C40" s="3" t="s">
        <v>7</v>
      </c>
      <c r="D40" s="32" t="s">
        <v>162</v>
      </c>
      <c r="E40" s="15">
        <f>17838.8+17838.8</f>
        <v>35677.599999999999</v>
      </c>
      <c r="F40" s="26">
        <v>44205</v>
      </c>
      <c r="G40" s="16">
        <f>E40</f>
        <v>35677.599999999999</v>
      </c>
      <c r="H40" s="16">
        <f t="shared" si="0"/>
        <v>0</v>
      </c>
      <c r="I40" s="6"/>
      <c r="J40" s="6"/>
      <c r="K40" s="7"/>
      <c r="L40" s="7"/>
      <c r="M40" s="7"/>
      <c r="N40" s="18"/>
      <c r="P40" s="18"/>
      <c r="Q40" s="18"/>
    </row>
    <row r="41" spans="1:17" x14ac:dyDescent="0.3">
      <c r="B41" s="28"/>
      <c r="C41" s="3" t="s">
        <v>8</v>
      </c>
      <c r="G41" s="19"/>
      <c r="H41" s="16"/>
    </row>
    <row r="42" spans="1:17" x14ac:dyDescent="0.3">
      <c r="B42" s="28"/>
      <c r="C42" s="3" t="s">
        <v>156</v>
      </c>
      <c r="G42" s="19"/>
      <c r="H42" s="16"/>
    </row>
    <row r="43" spans="1:17" x14ac:dyDescent="0.3">
      <c r="B43" s="28"/>
      <c r="C43" s="3"/>
      <c r="D43" s="4"/>
      <c r="G43" s="16"/>
      <c r="H43" s="16"/>
    </row>
    <row r="44" spans="1:17" x14ac:dyDescent="0.3">
      <c r="A44" s="1" t="s">
        <v>75</v>
      </c>
      <c r="B44" s="27">
        <v>44325</v>
      </c>
      <c r="C44" s="3" t="s">
        <v>163</v>
      </c>
      <c r="D44" s="32" t="s">
        <v>164</v>
      </c>
      <c r="E44" s="15">
        <f>93171.46+26637.48</f>
        <v>119808.94</v>
      </c>
      <c r="F44" s="10" t="s">
        <v>73</v>
      </c>
      <c r="G44" s="16">
        <f>+E44</f>
        <v>119808.94</v>
      </c>
      <c r="H44" s="16">
        <f t="shared" si="0"/>
        <v>0</v>
      </c>
      <c r="I44" s="6"/>
      <c r="J44" s="6"/>
      <c r="K44" s="7"/>
      <c r="L44" s="7"/>
      <c r="M44" s="7"/>
      <c r="N44" s="17"/>
      <c r="P44" s="18"/>
      <c r="Q44" s="18"/>
    </row>
    <row r="45" spans="1:17" x14ac:dyDescent="0.3">
      <c r="B45" s="28"/>
      <c r="C45" s="3" t="s">
        <v>81</v>
      </c>
      <c r="G45" s="16"/>
      <c r="H45" s="16"/>
    </row>
    <row r="46" spans="1:17" x14ac:dyDescent="0.3">
      <c r="B46" s="28"/>
      <c r="C46" s="3"/>
      <c r="D46" s="4"/>
      <c r="G46" s="16"/>
      <c r="H46" s="16"/>
    </row>
    <row r="47" spans="1:17" x14ac:dyDescent="0.3">
      <c r="A47" s="1" t="s">
        <v>76</v>
      </c>
      <c r="B47" s="27">
        <v>44205</v>
      </c>
      <c r="C47" s="3" t="s">
        <v>9</v>
      </c>
      <c r="D47" s="32" t="s">
        <v>158</v>
      </c>
      <c r="E47" s="15">
        <v>600000</v>
      </c>
      <c r="F47" s="10" t="s">
        <v>65</v>
      </c>
      <c r="G47" s="16">
        <v>600000</v>
      </c>
      <c r="H47" s="16">
        <f t="shared" si="0"/>
        <v>0</v>
      </c>
      <c r="I47" s="6"/>
      <c r="J47" s="6"/>
      <c r="K47" s="7"/>
      <c r="L47" s="7"/>
      <c r="M47" s="7"/>
      <c r="N47" s="17"/>
      <c r="P47" s="18"/>
      <c r="Q47" s="18"/>
    </row>
    <row r="48" spans="1:17" x14ac:dyDescent="0.3">
      <c r="B48" s="28"/>
      <c r="C48" s="3" t="s">
        <v>82</v>
      </c>
      <c r="G48" s="16"/>
      <c r="H48" s="16"/>
    </row>
    <row r="49" spans="1:17" x14ac:dyDescent="0.3">
      <c r="B49" s="28"/>
      <c r="C49" s="3"/>
      <c r="D49" s="4"/>
      <c r="G49" s="16"/>
      <c r="H49" s="16"/>
    </row>
    <row r="50" spans="1:17" x14ac:dyDescent="0.3">
      <c r="A50" s="1" t="s">
        <v>77</v>
      </c>
      <c r="B50" s="29" t="s">
        <v>11</v>
      </c>
      <c r="C50" s="3" t="s">
        <v>10</v>
      </c>
      <c r="D50" s="1" t="s">
        <v>78</v>
      </c>
      <c r="E50" s="15">
        <v>41139.519999999997</v>
      </c>
      <c r="F50" s="10" t="s">
        <v>79</v>
      </c>
      <c r="G50" s="16">
        <v>41139.519999999997</v>
      </c>
      <c r="H50" s="16">
        <f t="shared" si="0"/>
        <v>0</v>
      </c>
      <c r="I50" s="6"/>
      <c r="J50" s="6"/>
      <c r="K50" s="7"/>
      <c r="L50" s="7"/>
      <c r="M50" s="7"/>
      <c r="N50" s="17"/>
      <c r="P50" s="18"/>
      <c r="Q50" s="18"/>
    </row>
    <row r="51" spans="1:17" x14ac:dyDescent="0.3">
      <c r="B51" s="28"/>
      <c r="C51" s="3" t="s">
        <v>83</v>
      </c>
      <c r="G51" s="16"/>
      <c r="H51" s="16"/>
    </row>
    <row r="52" spans="1:17" x14ac:dyDescent="0.3">
      <c r="B52" s="28"/>
      <c r="C52" s="3"/>
      <c r="G52" s="16"/>
      <c r="H52" s="16"/>
    </row>
    <row r="53" spans="1:17" x14ac:dyDescent="0.3">
      <c r="B53" s="29" t="s">
        <v>85</v>
      </c>
      <c r="C53" s="3" t="s">
        <v>160</v>
      </c>
      <c r="D53" s="32" t="s">
        <v>161</v>
      </c>
      <c r="E53" s="15">
        <f>140758.8+41543.22</f>
        <v>182302.02</v>
      </c>
      <c r="F53" s="10" t="s">
        <v>86</v>
      </c>
      <c r="G53" s="16">
        <f>140758.8+41543.22</f>
        <v>182302.02</v>
      </c>
      <c r="H53" s="16">
        <f t="shared" si="0"/>
        <v>0</v>
      </c>
      <c r="I53" s="6"/>
      <c r="J53" s="6"/>
      <c r="K53" s="7"/>
      <c r="L53" s="7"/>
      <c r="M53" s="7"/>
      <c r="N53" s="17"/>
      <c r="P53" s="18"/>
      <c r="Q53" s="18"/>
    </row>
    <row r="54" spans="1:17" x14ac:dyDescent="0.3">
      <c r="A54" s="1" t="s">
        <v>80</v>
      </c>
      <c r="B54" s="28"/>
      <c r="C54" s="3" t="s">
        <v>84</v>
      </c>
      <c r="G54" s="16"/>
      <c r="H54" s="16"/>
    </row>
    <row r="55" spans="1:17" x14ac:dyDescent="0.3">
      <c r="B55" s="28"/>
      <c r="C55" s="3"/>
      <c r="G55" s="16"/>
      <c r="H55" s="16"/>
    </row>
    <row r="56" spans="1:17" x14ac:dyDescent="0.3">
      <c r="B56" s="28"/>
      <c r="C56" s="3"/>
      <c r="D56" s="4"/>
      <c r="G56" s="16"/>
      <c r="H56" s="16"/>
    </row>
    <row r="57" spans="1:17" x14ac:dyDescent="0.3">
      <c r="A57" s="1" t="s">
        <v>88</v>
      </c>
      <c r="B57" s="28" t="s">
        <v>89</v>
      </c>
      <c r="C57" s="3" t="s">
        <v>12</v>
      </c>
      <c r="D57" s="32" t="s">
        <v>159</v>
      </c>
      <c r="E57" s="15">
        <f>8962.5+7390</f>
        <v>16352.5</v>
      </c>
      <c r="F57" s="9" t="s">
        <v>26</v>
      </c>
      <c r="G57" s="16">
        <v>8962.5</v>
      </c>
      <c r="H57" s="16">
        <f t="shared" si="0"/>
        <v>7390</v>
      </c>
      <c r="I57" s="6"/>
      <c r="J57" s="6"/>
      <c r="K57" s="7"/>
      <c r="L57" s="7"/>
      <c r="M57" s="7"/>
      <c r="N57" s="17"/>
      <c r="P57" s="18"/>
      <c r="Q57" s="18"/>
    </row>
    <row r="58" spans="1:17" x14ac:dyDescent="0.3">
      <c r="B58" s="28"/>
      <c r="C58" s="3" t="s">
        <v>87</v>
      </c>
      <c r="G58" s="16"/>
      <c r="H58" s="16"/>
    </row>
    <row r="59" spans="1:17" x14ac:dyDescent="0.3">
      <c r="B59" s="28"/>
      <c r="D59" s="4"/>
      <c r="G59" s="16"/>
      <c r="H59" s="16"/>
      <c r="K59" s="7"/>
      <c r="N59" s="17"/>
      <c r="P59" s="18"/>
      <c r="Q59" s="18"/>
    </row>
    <row r="60" spans="1:17" x14ac:dyDescent="0.3">
      <c r="B60" s="28"/>
      <c r="G60" s="16"/>
      <c r="H60" s="16"/>
      <c r="I60" s="6"/>
      <c r="J60" s="6"/>
      <c r="K60" s="7"/>
      <c r="L60" s="7"/>
      <c r="M60" s="7"/>
      <c r="N60" s="17"/>
      <c r="P60" s="18"/>
      <c r="Q60" s="18"/>
    </row>
    <row r="61" spans="1:17" x14ac:dyDescent="0.3">
      <c r="A61" s="1" t="s">
        <v>90</v>
      </c>
      <c r="B61" s="29" t="s">
        <v>93</v>
      </c>
      <c r="C61" s="3" t="s">
        <v>13</v>
      </c>
      <c r="D61" s="1" t="s">
        <v>92</v>
      </c>
      <c r="E61" s="15">
        <v>34031.79</v>
      </c>
      <c r="F61" s="10" t="s">
        <v>94</v>
      </c>
      <c r="G61" s="16">
        <v>34031.79</v>
      </c>
      <c r="H61" s="16">
        <f t="shared" si="0"/>
        <v>0</v>
      </c>
      <c r="I61" s="6"/>
      <c r="J61" s="6"/>
      <c r="K61" s="7"/>
      <c r="L61" s="7"/>
      <c r="M61" s="7"/>
      <c r="N61" s="17"/>
      <c r="P61" s="18"/>
      <c r="Q61" s="18"/>
    </row>
    <row r="62" spans="1:17" x14ac:dyDescent="0.3">
      <c r="C62" s="3" t="s">
        <v>91</v>
      </c>
      <c r="G62" s="16"/>
      <c r="H62" s="16"/>
    </row>
    <row r="63" spans="1:17" x14ac:dyDescent="0.3">
      <c r="C63" s="3"/>
      <c r="D63" s="4"/>
      <c r="G63" s="16"/>
      <c r="H63" s="16"/>
    </row>
    <row r="64" spans="1:17" x14ac:dyDescent="0.3">
      <c r="A64" s="1" t="s">
        <v>95</v>
      </c>
      <c r="B64" s="1" t="s">
        <v>98</v>
      </c>
      <c r="C64" s="3" t="s">
        <v>14</v>
      </c>
      <c r="D64" s="1" t="s">
        <v>97</v>
      </c>
      <c r="E64" s="15">
        <v>336207.9</v>
      </c>
      <c r="F64" s="9" t="s">
        <v>99</v>
      </c>
      <c r="G64" s="16">
        <f>+E64</f>
        <v>336207.9</v>
      </c>
      <c r="H64" s="16">
        <f t="shared" si="0"/>
        <v>0</v>
      </c>
      <c r="I64" s="6"/>
      <c r="J64" s="6"/>
      <c r="K64" s="7"/>
      <c r="L64" s="7"/>
      <c r="M64" s="7"/>
      <c r="N64" s="17"/>
      <c r="P64" s="18"/>
      <c r="Q64" s="18"/>
    </row>
    <row r="65" spans="1:17" x14ac:dyDescent="0.3">
      <c r="C65" s="3" t="s">
        <v>15</v>
      </c>
      <c r="H65" s="16">
        <f t="shared" si="0"/>
        <v>0</v>
      </c>
    </row>
    <row r="66" spans="1:17" x14ac:dyDescent="0.3">
      <c r="C66" s="3" t="s">
        <v>96</v>
      </c>
      <c r="H66" s="16">
        <f t="shared" si="0"/>
        <v>0</v>
      </c>
    </row>
    <row r="67" spans="1:17" x14ac:dyDescent="0.3">
      <c r="C67" s="3"/>
      <c r="D67" s="4"/>
      <c r="H67" s="16">
        <f t="shared" si="0"/>
        <v>0</v>
      </c>
    </row>
    <row r="68" spans="1:17" x14ac:dyDescent="0.3">
      <c r="A68" s="1" t="s">
        <v>102</v>
      </c>
      <c r="B68" s="4" t="s">
        <v>55</v>
      </c>
      <c r="C68" s="3" t="s">
        <v>16</v>
      </c>
      <c r="D68" s="1" t="s">
        <v>104</v>
      </c>
      <c r="E68" s="15">
        <v>17428.599999999999</v>
      </c>
      <c r="F68" s="10" t="s">
        <v>79</v>
      </c>
      <c r="G68" s="19">
        <f>+E68</f>
        <v>17428.599999999999</v>
      </c>
      <c r="H68" s="16">
        <f t="shared" si="0"/>
        <v>0</v>
      </c>
      <c r="I68" s="6"/>
      <c r="J68" s="6"/>
      <c r="K68" s="7"/>
      <c r="L68" s="7"/>
      <c r="M68" s="7"/>
      <c r="N68" s="17"/>
      <c r="P68" s="18"/>
      <c r="Q68" s="18"/>
    </row>
    <row r="69" spans="1:17" x14ac:dyDescent="0.3">
      <c r="C69" s="3" t="s">
        <v>103</v>
      </c>
      <c r="H69" s="16">
        <f t="shared" si="0"/>
        <v>0</v>
      </c>
    </row>
    <row r="70" spans="1:17" x14ac:dyDescent="0.3">
      <c r="E70" s="3"/>
      <c r="H70" s="16">
        <f t="shared" si="0"/>
        <v>0</v>
      </c>
      <c r="I70" s="6"/>
    </row>
    <row r="71" spans="1:17" x14ac:dyDescent="0.3">
      <c r="A71" s="1" t="s">
        <v>106</v>
      </c>
      <c r="B71" s="4" t="s">
        <v>108</v>
      </c>
      <c r="C71" s="3" t="s">
        <v>18</v>
      </c>
      <c r="D71" s="1" t="s">
        <v>107</v>
      </c>
      <c r="E71" s="15">
        <v>117404.1</v>
      </c>
      <c r="F71" s="9" t="s">
        <v>109</v>
      </c>
      <c r="G71" s="19">
        <f>+E71</f>
        <v>117404.1</v>
      </c>
      <c r="H71" s="16">
        <f t="shared" ref="H71:H112" si="1">+E71-G71</f>
        <v>0</v>
      </c>
      <c r="I71" s="6"/>
      <c r="J71" s="6"/>
      <c r="K71" s="7"/>
      <c r="L71" s="7"/>
      <c r="M71" s="7"/>
      <c r="N71" s="17"/>
      <c r="P71" s="18"/>
      <c r="Q71" s="18"/>
    </row>
    <row r="72" spans="1:17" x14ac:dyDescent="0.3">
      <c r="C72" s="3" t="s">
        <v>105</v>
      </c>
      <c r="G72" s="19"/>
      <c r="H72" s="16">
        <f t="shared" si="1"/>
        <v>0</v>
      </c>
    </row>
    <row r="73" spans="1:17" x14ac:dyDescent="0.3">
      <c r="C73" s="3"/>
      <c r="D73" s="4"/>
      <c r="G73" s="19"/>
      <c r="H73" s="16">
        <f t="shared" si="1"/>
        <v>0</v>
      </c>
    </row>
    <row r="74" spans="1:17" x14ac:dyDescent="0.3">
      <c r="A74" s="1" t="s">
        <v>110</v>
      </c>
      <c r="B74" s="4" t="s">
        <v>113</v>
      </c>
      <c r="C74" s="3" t="s">
        <v>19</v>
      </c>
      <c r="D74" s="1" t="s">
        <v>112</v>
      </c>
      <c r="E74" s="15">
        <f>403125.76+2107082.27</f>
        <v>2510208.0300000003</v>
      </c>
      <c r="F74" s="10" t="s">
        <v>114</v>
      </c>
      <c r="G74" s="19">
        <v>403125.76000000001</v>
      </c>
      <c r="H74" s="16">
        <f t="shared" si="1"/>
        <v>2107082.2700000005</v>
      </c>
      <c r="I74" s="6"/>
      <c r="J74" s="6"/>
      <c r="K74" s="7"/>
      <c r="L74" s="7"/>
      <c r="M74" s="7"/>
      <c r="N74" s="17"/>
      <c r="P74" s="18"/>
      <c r="Q74" s="18"/>
    </row>
    <row r="75" spans="1:17" x14ac:dyDescent="0.3">
      <c r="C75" s="3" t="s">
        <v>20</v>
      </c>
      <c r="G75" s="19"/>
      <c r="H75" s="16">
        <f t="shared" si="1"/>
        <v>0</v>
      </c>
    </row>
    <row r="76" spans="1:17" x14ac:dyDescent="0.3">
      <c r="C76" s="3" t="s">
        <v>111</v>
      </c>
      <c r="G76" s="19"/>
      <c r="H76" s="16">
        <f t="shared" si="1"/>
        <v>0</v>
      </c>
    </row>
    <row r="77" spans="1:17" x14ac:dyDescent="0.3">
      <c r="D77" s="4"/>
      <c r="G77" s="19"/>
      <c r="H77" s="16">
        <f t="shared" si="1"/>
        <v>0</v>
      </c>
      <c r="K77" s="7"/>
      <c r="N77" s="17"/>
      <c r="P77" s="18"/>
      <c r="Q77" s="18"/>
    </row>
    <row r="78" spans="1:17" x14ac:dyDescent="0.3">
      <c r="C78" s="3"/>
      <c r="D78" s="4"/>
      <c r="G78" s="19"/>
      <c r="H78" s="16">
        <f t="shared" si="1"/>
        <v>0</v>
      </c>
    </row>
    <row r="79" spans="1:17" x14ac:dyDescent="0.3">
      <c r="A79" s="1" t="s">
        <v>116</v>
      </c>
      <c r="B79" s="28" t="s">
        <v>114</v>
      </c>
      <c r="C79" s="3" t="s">
        <v>21</v>
      </c>
      <c r="D79" s="1" t="s">
        <v>117</v>
      </c>
      <c r="E79" s="15">
        <f>37040.42+255283.79</f>
        <v>292324.21000000002</v>
      </c>
      <c r="F79" s="10" t="s">
        <v>109</v>
      </c>
      <c r="G79" s="19">
        <v>37040.42</v>
      </c>
      <c r="H79" s="16">
        <f t="shared" si="1"/>
        <v>255283.79000000004</v>
      </c>
      <c r="I79" s="6"/>
      <c r="J79" s="6"/>
      <c r="K79" s="7"/>
      <c r="L79" s="7"/>
      <c r="M79" s="7"/>
      <c r="N79" s="17"/>
      <c r="P79" s="18"/>
      <c r="Q79" s="18"/>
    </row>
    <row r="80" spans="1:17" x14ac:dyDescent="0.3">
      <c r="B80" s="28"/>
      <c r="C80" s="3" t="s">
        <v>22</v>
      </c>
      <c r="G80" s="19"/>
      <c r="H80" s="16">
        <f t="shared" si="1"/>
        <v>0</v>
      </c>
    </row>
    <row r="81" spans="1:17" x14ac:dyDescent="0.3">
      <c r="B81" s="28"/>
      <c r="C81" s="3" t="s">
        <v>115</v>
      </c>
      <c r="G81" s="19"/>
      <c r="H81" s="16">
        <f t="shared" si="1"/>
        <v>0</v>
      </c>
    </row>
    <row r="82" spans="1:17" x14ac:dyDescent="0.3">
      <c r="B82" s="28"/>
      <c r="C82" s="3"/>
      <c r="D82" s="4"/>
      <c r="G82" s="19"/>
      <c r="H82" s="16">
        <f t="shared" si="1"/>
        <v>0</v>
      </c>
    </row>
    <row r="83" spans="1:17" x14ac:dyDescent="0.3">
      <c r="A83" s="1" t="s">
        <v>118</v>
      </c>
      <c r="B83" s="27">
        <v>44417</v>
      </c>
      <c r="C83" s="3" t="s">
        <v>23</v>
      </c>
      <c r="D83" s="1" t="s">
        <v>120</v>
      </c>
      <c r="E83" s="15">
        <v>544006.96</v>
      </c>
      <c r="F83" s="10" t="s">
        <v>101</v>
      </c>
      <c r="G83" s="19">
        <v>0</v>
      </c>
      <c r="H83" s="16">
        <f t="shared" si="1"/>
        <v>544006.96</v>
      </c>
      <c r="I83" s="6"/>
      <c r="J83" s="6"/>
      <c r="K83" s="7"/>
      <c r="L83" s="7"/>
      <c r="M83" s="7"/>
      <c r="N83" s="17"/>
      <c r="P83" s="18"/>
      <c r="Q83" s="18"/>
    </row>
    <row r="84" spans="1:17" x14ac:dyDescent="0.3">
      <c r="B84" s="28"/>
      <c r="C84" s="3" t="s">
        <v>119</v>
      </c>
      <c r="H84" s="16">
        <f t="shared" si="1"/>
        <v>0</v>
      </c>
    </row>
    <row r="85" spans="1:17" x14ac:dyDescent="0.3">
      <c r="B85" s="28"/>
      <c r="C85" s="3"/>
      <c r="D85" s="4"/>
      <c r="H85" s="16">
        <f t="shared" si="1"/>
        <v>0</v>
      </c>
    </row>
    <row r="86" spans="1:17" x14ac:dyDescent="0.3">
      <c r="A86" s="1" t="s">
        <v>121</v>
      </c>
      <c r="B86" s="29" t="s">
        <v>25</v>
      </c>
      <c r="C86" s="3" t="s">
        <v>24</v>
      </c>
      <c r="D86" s="1" t="s">
        <v>125</v>
      </c>
      <c r="E86" s="21">
        <v>714</v>
      </c>
      <c r="F86" s="10" t="s">
        <v>94</v>
      </c>
      <c r="G86" s="19">
        <v>714</v>
      </c>
      <c r="H86" s="16">
        <f t="shared" si="1"/>
        <v>0</v>
      </c>
      <c r="I86" s="6"/>
      <c r="J86" s="6"/>
      <c r="K86" s="7"/>
      <c r="L86" s="7"/>
      <c r="M86" s="7"/>
      <c r="N86" s="18"/>
      <c r="P86" s="18"/>
      <c r="Q86" s="18"/>
    </row>
    <row r="87" spans="1:17" x14ac:dyDescent="0.3">
      <c r="B87" s="28"/>
      <c r="C87" s="3" t="s">
        <v>122</v>
      </c>
      <c r="G87" s="19"/>
      <c r="H87" s="16">
        <f t="shared" si="1"/>
        <v>0</v>
      </c>
    </row>
    <row r="88" spans="1:17" x14ac:dyDescent="0.3">
      <c r="B88" s="28"/>
      <c r="C88" s="3"/>
      <c r="D88" s="4"/>
      <c r="G88" s="19"/>
      <c r="H88" s="16">
        <f t="shared" si="1"/>
        <v>0</v>
      </c>
    </row>
    <row r="89" spans="1:17" x14ac:dyDescent="0.3">
      <c r="A89" s="1" t="s">
        <v>124</v>
      </c>
      <c r="B89" s="29" t="s">
        <v>100</v>
      </c>
      <c r="C89" s="3" t="s">
        <v>27</v>
      </c>
      <c r="D89" s="1" t="s">
        <v>126</v>
      </c>
      <c r="E89" s="15">
        <v>41241</v>
      </c>
      <c r="F89" s="10" t="s">
        <v>101</v>
      </c>
      <c r="G89" s="19">
        <v>41241</v>
      </c>
      <c r="H89" s="16">
        <f t="shared" si="1"/>
        <v>0</v>
      </c>
      <c r="I89" s="6"/>
      <c r="J89" s="6"/>
      <c r="K89" s="7"/>
      <c r="L89" s="7"/>
      <c r="M89" s="7"/>
      <c r="N89" s="17"/>
      <c r="P89" s="18"/>
      <c r="Q89" s="18"/>
    </row>
    <row r="90" spans="1:17" x14ac:dyDescent="0.3">
      <c r="B90" s="28"/>
      <c r="C90" s="3" t="s">
        <v>123</v>
      </c>
      <c r="G90" s="19"/>
      <c r="H90" s="16">
        <f t="shared" si="1"/>
        <v>0</v>
      </c>
    </row>
    <row r="91" spans="1:17" x14ac:dyDescent="0.3">
      <c r="B91" s="28"/>
      <c r="C91" s="3"/>
      <c r="D91" s="4"/>
      <c r="G91" s="19"/>
      <c r="H91" s="16">
        <f t="shared" si="1"/>
        <v>0</v>
      </c>
    </row>
    <row r="92" spans="1:17" x14ac:dyDescent="0.3">
      <c r="A92" s="1" t="s">
        <v>128</v>
      </c>
      <c r="B92" s="28" t="s">
        <v>36</v>
      </c>
      <c r="C92" s="3" t="s">
        <v>28</v>
      </c>
      <c r="D92" s="1" t="s">
        <v>129</v>
      </c>
      <c r="E92" s="15">
        <v>68440</v>
      </c>
      <c r="F92" s="9" t="s">
        <v>130</v>
      </c>
      <c r="G92" s="19">
        <v>0</v>
      </c>
      <c r="H92" s="16">
        <f t="shared" si="1"/>
        <v>68440</v>
      </c>
      <c r="I92" s="6"/>
      <c r="J92" s="6"/>
      <c r="K92" s="7"/>
      <c r="L92" s="7"/>
      <c r="M92" s="7"/>
      <c r="N92" s="18"/>
      <c r="P92" s="18"/>
      <c r="Q92" s="17"/>
    </row>
    <row r="93" spans="1:17" x14ac:dyDescent="0.3">
      <c r="B93" s="28"/>
      <c r="C93" s="3" t="s">
        <v>127</v>
      </c>
      <c r="G93" s="19"/>
      <c r="H93" s="16">
        <f t="shared" si="1"/>
        <v>0</v>
      </c>
    </row>
    <row r="94" spans="1:17" x14ac:dyDescent="0.3">
      <c r="C94" s="3"/>
      <c r="D94" s="4"/>
      <c r="G94" s="19"/>
      <c r="H94" s="16">
        <f t="shared" si="1"/>
        <v>0</v>
      </c>
    </row>
    <row r="95" spans="1:17" ht="27.6" x14ac:dyDescent="0.3">
      <c r="A95" s="1" t="s">
        <v>132</v>
      </c>
      <c r="B95" s="4" t="s">
        <v>133</v>
      </c>
      <c r="C95" s="3" t="s">
        <v>29</v>
      </c>
      <c r="D95" s="33" t="s">
        <v>152</v>
      </c>
      <c r="E95" s="15">
        <f>1718275+2603875</f>
        <v>4322150</v>
      </c>
      <c r="F95" s="10" t="s">
        <v>134</v>
      </c>
      <c r="G95" s="19">
        <v>1718275</v>
      </c>
      <c r="H95" s="16">
        <f t="shared" si="1"/>
        <v>2603875</v>
      </c>
      <c r="I95" s="6"/>
      <c r="J95" s="6"/>
      <c r="K95" s="7"/>
      <c r="L95" s="7"/>
      <c r="M95" s="7"/>
      <c r="N95" s="17"/>
      <c r="P95" s="18"/>
      <c r="Q95" s="18"/>
    </row>
    <row r="96" spans="1:17" x14ac:dyDescent="0.3">
      <c r="C96" s="3" t="s">
        <v>30</v>
      </c>
      <c r="G96" s="19"/>
      <c r="H96" s="16">
        <f t="shared" si="1"/>
        <v>0</v>
      </c>
    </row>
    <row r="97" spans="1:17" x14ac:dyDescent="0.3">
      <c r="C97" s="3" t="s">
        <v>31</v>
      </c>
      <c r="G97" s="19"/>
      <c r="H97" s="16">
        <f t="shared" si="1"/>
        <v>0</v>
      </c>
    </row>
    <row r="98" spans="1:17" x14ac:dyDescent="0.3">
      <c r="C98" s="3" t="s">
        <v>131</v>
      </c>
      <c r="G98" s="19"/>
      <c r="H98" s="16">
        <f t="shared" si="1"/>
        <v>0</v>
      </c>
    </row>
    <row r="99" spans="1:17" x14ac:dyDescent="0.3">
      <c r="C99" s="3"/>
      <c r="D99" s="4"/>
      <c r="G99" s="19"/>
      <c r="H99" s="16">
        <f t="shared" si="1"/>
        <v>0</v>
      </c>
    </row>
    <row r="100" spans="1:17" x14ac:dyDescent="0.3">
      <c r="A100" s="1" t="s">
        <v>135</v>
      </c>
      <c r="B100" s="4" t="s">
        <v>137</v>
      </c>
      <c r="C100" s="3" t="s">
        <v>32</v>
      </c>
      <c r="D100" s="1" t="s">
        <v>136</v>
      </c>
      <c r="E100" s="15">
        <f>5770+93361.93</f>
        <v>99131.93</v>
      </c>
      <c r="F100" s="10" t="s">
        <v>25</v>
      </c>
      <c r="G100" s="19">
        <v>5770</v>
      </c>
      <c r="H100" s="16">
        <f t="shared" si="1"/>
        <v>93361.93</v>
      </c>
      <c r="I100" s="6"/>
      <c r="J100" s="6"/>
      <c r="K100" s="7"/>
      <c r="L100" s="7"/>
      <c r="M100" s="7"/>
      <c r="N100" s="18"/>
      <c r="P100" s="18"/>
      <c r="Q100" s="18"/>
    </row>
    <row r="101" spans="1:17" x14ac:dyDescent="0.3">
      <c r="C101" s="3" t="s">
        <v>33</v>
      </c>
      <c r="G101" s="19"/>
      <c r="H101" s="16">
        <f t="shared" si="1"/>
        <v>0</v>
      </c>
    </row>
    <row r="102" spans="1:17" x14ac:dyDescent="0.3">
      <c r="C102" s="3" t="s">
        <v>138</v>
      </c>
      <c r="G102" s="19"/>
      <c r="H102" s="16">
        <f t="shared" si="1"/>
        <v>0</v>
      </c>
    </row>
    <row r="103" spans="1:17" x14ac:dyDescent="0.3">
      <c r="C103" s="3"/>
      <c r="D103" s="4"/>
      <c r="G103" s="19"/>
      <c r="H103" s="16">
        <f t="shared" si="1"/>
        <v>0</v>
      </c>
    </row>
    <row r="104" spans="1:17" ht="27.6" x14ac:dyDescent="0.3">
      <c r="A104" s="1" t="s">
        <v>139</v>
      </c>
      <c r="B104" s="1" t="s">
        <v>17</v>
      </c>
      <c r="C104" s="36" t="s">
        <v>34</v>
      </c>
      <c r="D104" s="1" t="s">
        <v>141</v>
      </c>
      <c r="E104" s="15">
        <v>66765</v>
      </c>
      <c r="F104" s="10" t="s">
        <v>109</v>
      </c>
      <c r="G104" s="19">
        <v>66765</v>
      </c>
      <c r="H104" s="16">
        <f t="shared" si="1"/>
        <v>0</v>
      </c>
      <c r="I104" s="6"/>
      <c r="J104" s="6"/>
      <c r="K104" s="7"/>
      <c r="L104" s="7"/>
      <c r="M104" s="7"/>
      <c r="N104" s="17"/>
      <c r="P104" s="18"/>
      <c r="Q104" s="18"/>
    </row>
    <row r="105" spans="1:17" x14ac:dyDescent="0.3">
      <c r="C105" s="36" t="s">
        <v>35</v>
      </c>
      <c r="G105" s="19"/>
      <c r="H105" s="16">
        <f t="shared" si="1"/>
        <v>0</v>
      </c>
    </row>
    <row r="106" spans="1:17" x14ac:dyDescent="0.3">
      <c r="C106" s="36" t="s">
        <v>140</v>
      </c>
      <c r="G106" s="19"/>
      <c r="H106" s="16">
        <f t="shared" si="1"/>
        <v>0</v>
      </c>
    </row>
    <row r="107" spans="1:17" x14ac:dyDescent="0.3">
      <c r="C107" s="3"/>
      <c r="G107" s="19"/>
      <c r="H107" s="16">
        <f t="shared" si="1"/>
        <v>0</v>
      </c>
    </row>
    <row r="108" spans="1:17" x14ac:dyDescent="0.3">
      <c r="D108" s="4"/>
      <c r="G108" s="19"/>
      <c r="H108" s="16">
        <f t="shared" si="1"/>
        <v>0</v>
      </c>
      <c r="K108" s="7"/>
      <c r="N108" s="17"/>
      <c r="P108" s="18"/>
      <c r="Q108" s="18"/>
    </row>
    <row r="109" spans="1:17" ht="27.6" x14ac:dyDescent="0.3">
      <c r="A109" s="1" t="s">
        <v>142</v>
      </c>
      <c r="B109" s="27">
        <v>44264</v>
      </c>
      <c r="C109" s="36" t="s">
        <v>146</v>
      </c>
      <c r="D109" s="4" t="s">
        <v>144</v>
      </c>
      <c r="E109" s="30">
        <f>37263.16+198947.4</f>
        <v>236210.56</v>
      </c>
      <c r="F109" s="9" t="s">
        <v>17</v>
      </c>
      <c r="G109" s="19">
        <v>37263.160000000003</v>
      </c>
      <c r="H109" s="16">
        <f t="shared" si="1"/>
        <v>198947.4</v>
      </c>
    </row>
    <row r="110" spans="1:17" x14ac:dyDescent="0.3">
      <c r="B110" s="4"/>
      <c r="C110" s="36" t="s">
        <v>143</v>
      </c>
      <c r="E110" s="31"/>
      <c r="F110" s="10"/>
      <c r="G110" s="19"/>
      <c r="H110" s="16">
        <f t="shared" si="1"/>
        <v>0</v>
      </c>
      <c r="I110" s="6"/>
      <c r="J110" s="6"/>
      <c r="K110" s="7"/>
      <c r="L110" s="7"/>
      <c r="M110" s="7"/>
      <c r="N110" s="20"/>
      <c r="P110" s="18"/>
      <c r="Q110" s="18"/>
    </row>
    <row r="111" spans="1:17" x14ac:dyDescent="0.3">
      <c r="E111" s="30"/>
      <c r="G111" s="19"/>
      <c r="H111" s="16">
        <f t="shared" si="1"/>
        <v>0</v>
      </c>
      <c r="I111" s="6"/>
      <c r="J111" s="6"/>
      <c r="K111" s="7"/>
      <c r="L111" s="7"/>
      <c r="M111" s="7"/>
      <c r="N111" s="17"/>
      <c r="P111" s="18"/>
      <c r="Q111" s="18"/>
    </row>
    <row r="112" spans="1:17" ht="27.6" x14ac:dyDescent="0.3">
      <c r="A112" s="1" t="s">
        <v>145</v>
      </c>
      <c r="B112" s="1" t="s">
        <v>51</v>
      </c>
      <c r="C112" s="36" t="s">
        <v>147</v>
      </c>
      <c r="D112" s="1" t="s">
        <v>149</v>
      </c>
      <c r="E112" s="30">
        <v>52500</v>
      </c>
      <c r="F112" s="9" t="s">
        <v>150</v>
      </c>
      <c r="G112" s="19">
        <v>52500</v>
      </c>
      <c r="H112" s="16">
        <f t="shared" si="1"/>
        <v>0</v>
      </c>
      <c r="I112" s="6"/>
      <c r="J112" s="6"/>
      <c r="K112" s="7"/>
      <c r="L112" s="7"/>
      <c r="M112" s="7"/>
      <c r="N112" s="17"/>
      <c r="P112" s="18"/>
      <c r="Q112" s="18"/>
    </row>
    <row r="113" spans="2:17" x14ac:dyDescent="0.3">
      <c r="C113" s="35" t="s">
        <v>148</v>
      </c>
      <c r="E113" s="30"/>
      <c r="G113" s="19"/>
      <c r="H113" s="16">
        <f>SUM(H9:H112)</f>
        <v>6428374.9300000006</v>
      </c>
      <c r="I113" s="6"/>
      <c r="J113" s="6"/>
      <c r="K113" s="7"/>
      <c r="L113" s="7"/>
      <c r="M113" s="7"/>
      <c r="N113" s="17"/>
      <c r="P113" s="18"/>
      <c r="Q113" s="18"/>
    </row>
    <row r="114" spans="2:17" x14ac:dyDescent="0.3">
      <c r="E114" s="30"/>
      <c r="G114" s="19"/>
      <c r="H114" s="16">
        <v>8456774.9000000004</v>
      </c>
      <c r="I114" s="6"/>
      <c r="J114" s="6"/>
      <c r="K114" s="7"/>
      <c r="L114" s="7"/>
      <c r="M114" s="7"/>
      <c r="N114" s="18"/>
      <c r="P114" s="18"/>
      <c r="Q114" s="18"/>
    </row>
    <row r="115" spans="2:17" x14ac:dyDescent="0.3">
      <c r="E115" s="30"/>
      <c r="G115" s="19"/>
      <c r="H115" s="16">
        <f>+H114-H113</f>
        <v>2028399.9699999997</v>
      </c>
      <c r="I115" s="6"/>
      <c r="J115" s="6"/>
      <c r="K115" s="7"/>
      <c r="L115" s="7"/>
      <c r="M115" s="7"/>
      <c r="N115" s="17"/>
      <c r="P115" s="18"/>
      <c r="Q115" s="18"/>
    </row>
    <row r="116" spans="2:17" x14ac:dyDescent="0.3">
      <c r="E116" s="30"/>
      <c r="G116" s="19"/>
      <c r="H116" s="16"/>
      <c r="I116" s="6"/>
      <c r="J116" s="6"/>
      <c r="K116" s="7"/>
      <c r="L116" s="7"/>
      <c r="M116" s="7"/>
      <c r="N116" s="17"/>
      <c r="P116" s="18"/>
      <c r="Q116" s="18"/>
    </row>
    <row r="117" spans="2:17" x14ac:dyDescent="0.3">
      <c r="D117" s="4"/>
      <c r="E117" s="30"/>
      <c r="G117" s="19"/>
      <c r="H117" s="16"/>
      <c r="K117" s="7"/>
      <c r="N117" s="17"/>
      <c r="P117" s="18"/>
      <c r="Q117" s="18"/>
    </row>
    <row r="118" spans="2:17" x14ac:dyDescent="0.3">
      <c r="E118" s="30"/>
      <c r="G118" s="19"/>
      <c r="H118" s="16"/>
    </row>
    <row r="119" spans="2:17" x14ac:dyDescent="0.3">
      <c r="E119" s="31"/>
      <c r="G119" s="19"/>
      <c r="H119" s="16"/>
    </row>
    <row r="120" spans="2:17" x14ac:dyDescent="0.3">
      <c r="E120" s="3"/>
      <c r="G120" s="19"/>
      <c r="H120" s="16"/>
      <c r="I120" s="6"/>
    </row>
    <row r="121" spans="2:17" x14ac:dyDescent="0.3">
      <c r="B121" s="4"/>
      <c r="C121" s="3"/>
      <c r="E121" s="3"/>
      <c r="F121" s="10"/>
      <c r="G121" s="19"/>
      <c r="H121" s="16"/>
      <c r="I121" s="7"/>
      <c r="J121" s="6"/>
      <c r="K121" s="7"/>
    </row>
    <row r="122" spans="2:17" x14ac:dyDescent="0.3">
      <c r="C122" s="3"/>
      <c r="D122" s="8"/>
      <c r="H122" s="16"/>
    </row>
    <row r="123" spans="2:17" x14ac:dyDescent="0.3">
      <c r="C123" s="3"/>
      <c r="E123" s="3"/>
      <c r="G123" s="4"/>
      <c r="H123" s="16"/>
      <c r="J123" s="6"/>
    </row>
    <row r="124" spans="2:17" x14ac:dyDescent="0.3">
      <c r="B124" s="4"/>
      <c r="C124" s="3"/>
      <c r="D124" s="4"/>
      <c r="F124" s="10"/>
      <c r="G124" s="4"/>
      <c r="H124" s="16"/>
      <c r="I124" s="6"/>
      <c r="J124" s="6"/>
      <c r="K124" s="6"/>
      <c r="L124" s="6"/>
      <c r="M124" s="6"/>
      <c r="N124" s="6"/>
      <c r="O124" s="6"/>
      <c r="Q124" s="6"/>
    </row>
    <row r="125" spans="2:17" x14ac:dyDescent="0.3">
      <c r="C125" s="3"/>
      <c r="D125" s="4"/>
      <c r="H125" s="16"/>
    </row>
    <row r="126" spans="2:17" x14ac:dyDescent="0.3">
      <c r="C126" s="3"/>
      <c r="E126" s="15"/>
      <c r="G126" s="4"/>
      <c r="H126" s="16"/>
      <c r="I126" s="6"/>
      <c r="J126" s="6"/>
      <c r="K126" s="7"/>
      <c r="L126" s="7"/>
      <c r="M126" s="7"/>
      <c r="N126" s="17"/>
      <c r="P126" s="18"/>
      <c r="Q126" s="18"/>
    </row>
    <row r="127" spans="2:17" x14ac:dyDescent="0.3">
      <c r="C127" s="3"/>
      <c r="H127" s="16"/>
    </row>
    <row r="128" spans="2:17" x14ac:dyDescent="0.3">
      <c r="H128" s="16"/>
      <c r="I128" s="6"/>
      <c r="J128" s="6"/>
      <c r="K128" s="7"/>
      <c r="L128" s="7"/>
      <c r="M128" s="7"/>
      <c r="N128" s="17"/>
      <c r="P128" s="18"/>
      <c r="Q128" s="18"/>
    </row>
    <row r="129" spans="3:17" x14ac:dyDescent="0.3">
      <c r="H129" s="16"/>
      <c r="I129" s="6"/>
      <c r="J129" s="6"/>
      <c r="K129" s="7"/>
      <c r="L129" s="7"/>
      <c r="M129" s="7"/>
      <c r="N129" s="17"/>
      <c r="P129" s="18"/>
      <c r="Q129" s="18"/>
    </row>
    <row r="130" spans="3:17" x14ac:dyDescent="0.3">
      <c r="H130" s="16"/>
      <c r="I130" s="6"/>
      <c r="J130" s="6"/>
      <c r="K130" s="7"/>
      <c r="L130" s="7"/>
      <c r="M130" s="7"/>
      <c r="N130" s="17"/>
      <c r="P130" s="18"/>
      <c r="Q130" s="18"/>
    </row>
    <row r="131" spans="3:17" x14ac:dyDescent="0.3">
      <c r="H131" s="16"/>
      <c r="I131" s="6"/>
      <c r="J131" s="6"/>
      <c r="K131" s="7"/>
      <c r="L131" s="7"/>
      <c r="M131" s="7"/>
      <c r="N131" s="18"/>
      <c r="P131" s="18"/>
      <c r="Q131" s="18"/>
    </row>
    <row r="132" spans="3:17" x14ac:dyDescent="0.3">
      <c r="H132" s="16"/>
      <c r="I132" s="6"/>
      <c r="J132" s="6"/>
      <c r="K132" s="7"/>
      <c r="L132" s="7"/>
      <c r="M132" s="7"/>
      <c r="N132" s="17"/>
      <c r="P132" s="18"/>
      <c r="Q132" s="18"/>
    </row>
    <row r="133" spans="3:17" x14ac:dyDescent="0.3">
      <c r="H133" s="16"/>
      <c r="I133" s="6"/>
      <c r="J133" s="6"/>
      <c r="K133" s="7"/>
      <c r="L133" s="7"/>
      <c r="M133" s="7"/>
      <c r="N133" s="17"/>
      <c r="P133" s="18"/>
      <c r="Q133" s="18"/>
    </row>
    <row r="134" spans="3:17" x14ac:dyDescent="0.3">
      <c r="D134" s="4"/>
      <c r="H134" s="16"/>
      <c r="K134" s="7"/>
      <c r="N134" s="17"/>
      <c r="P134" s="18"/>
      <c r="Q134" s="18"/>
    </row>
    <row r="135" spans="3:17" x14ac:dyDescent="0.3">
      <c r="C135" s="3"/>
      <c r="D135" s="4"/>
      <c r="H135" s="16"/>
    </row>
    <row r="136" spans="3:17" x14ac:dyDescent="0.3">
      <c r="C136" s="3"/>
      <c r="E136" s="15"/>
      <c r="G136" s="4"/>
      <c r="H136" s="16"/>
      <c r="I136" s="6"/>
      <c r="J136" s="6"/>
      <c r="K136" s="7"/>
      <c r="L136" s="7"/>
      <c r="M136" s="7"/>
      <c r="N136" s="17"/>
      <c r="P136" s="18"/>
      <c r="Q136" s="18"/>
    </row>
    <row r="137" spans="3:17" x14ac:dyDescent="0.3">
      <c r="C137" s="3"/>
      <c r="H137" s="16"/>
    </row>
    <row r="138" spans="3:17" x14ac:dyDescent="0.3">
      <c r="H138" s="16"/>
      <c r="I138" s="6"/>
      <c r="J138" s="6"/>
      <c r="K138" s="7"/>
      <c r="L138" s="7"/>
      <c r="M138" s="7"/>
      <c r="N138" s="17"/>
      <c r="P138" s="18"/>
      <c r="Q138" s="18"/>
    </row>
    <row r="139" spans="3:17" x14ac:dyDescent="0.3">
      <c r="H139" s="16"/>
      <c r="I139" s="6"/>
      <c r="J139" s="6"/>
      <c r="K139" s="7"/>
      <c r="L139" s="7"/>
      <c r="M139" s="7"/>
      <c r="N139" s="17"/>
      <c r="P139" s="18"/>
      <c r="Q139" s="18"/>
    </row>
    <row r="140" spans="3:17" x14ac:dyDescent="0.3">
      <c r="H140" s="16"/>
      <c r="I140" s="6"/>
      <c r="J140" s="6"/>
      <c r="K140" s="7"/>
      <c r="L140" s="7"/>
      <c r="M140" s="7"/>
      <c r="N140" s="17"/>
      <c r="P140" s="18"/>
      <c r="Q140" s="18"/>
    </row>
    <row r="141" spans="3:17" x14ac:dyDescent="0.3">
      <c r="H141" s="16"/>
      <c r="I141" s="6"/>
      <c r="J141" s="6"/>
      <c r="K141" s="7"/>
      <c r="L141" s="7"/>
      <c r="M141" s="7"/>
      <c r="N141" s="17"/>
      <c r="P141" s="18"/>
      <c r="Q141" s="18"/>
    </row>
    <row r="142" spans="3:17" x14ac:dyDescent="0.3">
      <c r="H142" s="16"/>
      <c r="I142" s="6"/>
      <c r="J142" s="6"/>
      <c r="K142" s="7"/>
      <c r="L142" s="7"/>
      <c r="M142" s="7"/>
      <c r="N142" s="17"/>
      <c r="P142" s="18"/>
      <c r="Q142" s="18"/>
    </row>
    <row r="143" spans="3:17" x14ac:dyDescent="0.3">
      <c r="H143" s="16"/>
      <c r="I143" s="6"/>
      <c r="J143" s="6"/>
      <c r="K143" s="7"/>
      <c r="L143" s="7"/>
      <c r="M143" s="7"/>
      <c r="N143" s="17"/>
      <c r="P143" s="18"/>
      <c r="Q143" s="18"/>
    </row>
    <row r="144" spans="3:17" x14ac:dyDescent="0.3">
      <c r="H144" s="16"/>
      <c r="I144" s="6"/>
      <c r="J144" s="6"/>
      <c r="K144" s="7"/>
      <c r="L144" s="7"/>
      <c r="M144" s="7"/>
      <c r="N144" s="17"/>
      <c r="P144" s="18"/>
      <c r="Q144" s="18"/>
    </row>
    <row r="145" spans="3:17" x14ac:dyDescent="0.3">
      <c r="H145" s="16"/>
      <c r="I145" s="6"/>
      <c r="J145" s="6"/>
      <c r="K145" s="7"/>
      <c r="L145" s="7"/>
      <c r="M145" s="7"/>
      <c r="N145" s="17"/>
      <c r="P145" s="18"/>
      <c r="Q145" s="18"/>
    </row>
    <row r="146" spans="3:17" x14ac:dyDescent="0.3">
      <c r="H146" s="16"/>
      <c r="I146" s="6"/>
      <c r="J146" s="6"/>
      <c r="K146" s="7"/>
      <c r="L146" s="7"/>
      <c r="M146" s="7"/>
      <c r="N146" s="17"/>
      <c r="P146" s="18"/>
      <c r="Q146" s="18"/>
    </row>
    <row r="147" spans="3:17" x14ac:dyDescent="0.3">
      <c r="H147" s="16"/>
      <c r="I147" s="6"/>
      <c r="J147" s="6"/>
      <c r="K147" s="7"/>
      <c r="L147" s="7"/>
      <c r="M147" s="7"/>
      <c r="N147" s="17"/>
      <c r="P147" s="18"/>
      <c r="Q147" s="18"/>
    </row>
    <row r="148" spans="3:17" x14ac:dyDescent="0.3">
      <c r="H148" s="16"/>
      <c r="I148" s="6"/>
      <c r="J148" s="6"/>
      <c r="K148" s="7"/>
      <c r="L148" s="7"/>
      <c r="M148" s="7"/>
      <c r="N148" s="17"/>
      <c r="P148" s="18"/>
      <c r="Q148" s="18"/>
    </row>
    <row r="149" spans="3:17" x14ac:dyDescent="0.3">
      <c r="H149" s="16"/>
      <c r="I149" s="6"/>
      <c r="J149" s="6"/>
      <c r="K149" s="7"/>
      <c r="L149" s="7"/>
      <c r="M149" s="7"/>
      <c r="N149" s="17"/>
      <c r="P149" s="18"/>
      <c r="Q149" s="18"/>
    </row>
    <row r="150" spans="3:17" x14ac:dyDescent="0.3">
      <c r="D150" s="4"/>
      <c r="H150" s="16"/>
      <c r="K150" s="7"/>
      <c r="N150" s="17"/>
      <c r="P150" s="18"/>
      <c r="Q150" s="18"/>
    </row>
    <row r="151" spans="3:17" x14ac:dyDescent="0.3">
      <c r="C151" s="3"/>
      <c r="H151" s="16"/>
      <c r="K151" s="7"/>
      <c r="N151" s="17"/>
      <c r="P151" s="18"/>
      <c r="Q151" s="18"/>
    </row>
    <row r="152" spans="3:17" x14ac:dyDescent="0.3">
      <c r="C152" s="3"/>
      <c r="H152" s="16"/>
      <c r="K152" s="7"/>
      <c r="N152" s="17"/>
      <c r="P152" s="18"/>
      <c r="Q152" s="18"/>
    </row>
    <row r="153" spans="3:17" x14ac:dyDescent="0.3">
      <c r="H153" s="16"/>
    </row>
    <row r="154" spans="3:17" x14ac:dyDescent="0.3">
      <c r="C154" s="3"/>
      <c r="G154" s="8"/>
      <c r="H154" s="16"/>
      <c r="I154" s="18"/>
      <c r="J154" s="17"/>
    </row>
    <row r="155" spans="3:17" x14ac:dyDescent="0.3">
      <c r="F155" s="10"/>
      <c r="H155" s="16"/>
    </row>
    <row r="156" spans="3:17" x14ac:dyDescent="0.3">
      <c r="C156" s="3"/>
      <c r="H156" s="16"/>
    </row>
    <row r="157" spans="3:17" x14ac:dyDescent="0.3">
      <c r="C157" s="3"/>
      <c r="H157" s="16"/>
    </row>
    <row r="158" spans="3:17" x14ac:dyDescent="0.3">
      <c r="C158" s="3"/>
      <c r="H158" s="16"/>
    </row>
    <row r="159" spans="3:17" x14ac:dyDescent="0.3">
      <c r="C159" s="3"/>
      <c r="H159" s="16"/>
    </row>
    <row r="160" spans="3:17" x14ac:dyDescent="0.3">
      <c r="C160" s="3"/>
      <c r="H160" s="16"/>
    </row>
    <row r="161" spans="2:8" x14ac:dyDescent="0.3">
      <c r="B161" s="4"/>
      <c r="C161" s="3"/>
      <c r="H161" s="16"/>
    </row>
    <row r="162" spans="2:8" x14ac:dyDescent="0.3">
      <c r="C162" s="3"/>
      <c r="H162" s="16"/>
    </row>
    <row r="163" spans="2:8" x14ac:dyDescent="0.3">
      <c r="C163" s="3"/>
      <c r="D163" s="8"/>
      <c r="H163" s="16"/>
    </row>
    <row r="164" spans="2:8" x14ac:dyDescent="0.3">
      <c r="C164" s="3"/>
      <c r="H164" s="16"/>
    </row>
    <row r="165" spans="2:8" x14ac:dyDescent="0.3">
      <c r="C165" s="3"/>
      <c r="H165" s="16"/>
    </row>
    <row r="166" spans="2:8" x14ac:dyDescent="0.3">
      <c r="C166" s="3"/>
      <c r="D166" s="4"/>
      <c r="H166" s="16"/>
    </row>
    <row r="167" spans="2:8" x14ac:dyDescent="0.3">
      <c r="C167" s="3"/>
      <c r="H167" s="16"/>
    </row>
    <row r="168" spans="2:8" x14ac:dyDescent="0.3">
      <c r="C168" s="3"/>
      <c r="D168" s="4"/>
      <c r="H168" s="16"/>
    </row>
    <row r="169" spans="2:8" x14ac:dyDescent="0.3">
      <c r="C169" s="3"/>
      <c r="H169" s="16"/>
    </row>
    <row r="170" spans="2:8" x14ac:dyDescent="0.3">
      <c r="C170" s="3"/>
      <c r="H170" s="16"/>
    </row>
    <row r="171" spans="2:8" x14ac:dyDescent="0.3">
      <c r="C171" s="3"/>
      <c r="E171" s="3"/>
      <c r="H171" s="16"/>
    </row>
  </sheetData>
  <mergeCells count="3">
    <mergeCell ref="A5:H5"/>
    <mergeCell ref="A6:H6"/>
    <mergeCell ref="A7:H7"/>
  </mergeCells>
  <pageMargins left="0.7" right="0.7" top="0.75" bottom="0.75" header="0.3" footer="0.3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 (2)</vt:lpstr>
      <vt:lpstr>Hoja1</vt:lpstr>
      <vt:lpstr>'Hoja1 (2)'!Títulos_a_imprimir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Valenzuela</dc:creator>
  <cp:lastModifiedBy>Edita Peña</cp:lastModifiedBy>
  <cp:lastPrinted>2021-10-08T21:50:15Z</cp:lastPrinted>
  <dcterms:created xsi:type="dcterms:W3CDTF">2021-10-07T18:19:46Z</dcterms:created>
  <dcterms:modified xsi:type="dcterms:W3CDTF">2021-10-08T22:09:05Z</dcterms:modified>
</cp:coreProperties>
</file>