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7F4E9A34-3FA4-402D-8DA6-3C7F1547ED7E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AGOSTO" sheetId="2" r:id="rId1"/>
  </sheets>
  <definedNames>
    <definedName name="_xlnm._FilterDatabase" localSheetId="0" hidden="1">AGOSTO!$A$8:$H$63</definedName>
    <definedName name="_xlnm.Print_Titles" localSheetId="0">AGOSTO!$1:$8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E12" i="2"/>
  <c r="H12" i="2" s="1"/>
  <c r="H51" i="2"/>
  <c r="H44" i="2"/>
  <c r="H50" i="2"/>
  <c r="H37" i="2"/>
  <c r="E58" i="2"/>
  <c r="H58" i="2" s="1"/>
  <c r="H42" i="2"/>
  <c r="H49" i="2"/>
  <c r="H23" i="2"/>
  <c r="H30" i="2"/>
  <c r="H43" i="2"/>
  <c r="E10" i="2"/>
  <c r="H55" i="2"/>
  <c r="H54" i="2"/>
  <c r="E20" i="2"/>
  <c r="H24" i="2"/>
  <c r="G62" i="2"/>
  <c r="E36" i="2"/>
  <c r="G22" i="2"/>
  <c r="E22" i="2"/>
  <c r="H18" i="2"/>
  <c r="G9" i="2"/>
  <c r="G64" i="2" s="1"/>
  <c r="H59" i="2"/>
  <c r="H19" i="2"/>
  <c r="E28" i="2"/>
  <c r="H21" i="2"/>
  <c r="H53" i="2"/>
  <c r="E15" i="2"/>
  <c r="H48" i="2"/>
  <c r="H45" i="2"/>
  <c r="H57" i="2"/>
  <c r="H35" i="2"/>
  <c r="H40" i="2"/>
  <c r="H52" i="2"/>
  <c r="H46" i="2"/>
  <c r="H14" i="2"/>
  <c r="E9" i="2"/>
  <c r="H60" i="2"/>
  <c r="E63" i="2"/>
  <c r="E64" i="2" l="1"/>
  <c r="H39" i="2"/>
  <c r="H61" i="2"/>
  <c r="H33" i="2"/>
  <c r="H47" i="2" l="1"/>
  <c r="H11" i="2"/>
  <c r="H41" i="2"/>
  <c r="H9" i="2"/>
  <c r="H38" i="2"/>
  <c r="H16" i="2"/>
  <c r="H31" i="2"/>
  <c r="H20" i="2" l="1"/>
  <c r="H17" i="2"/>
  <c r="H62" i="2" l="1"/>
  <c r="H10" i="2" l="1"/>
  <c r="H36" i="2" l="1"/>
  <c r="H25" i="2"/>
  <c r="H22" i="2" l="1"/>
  <c r="H34" i="2" l="1"/>
  <c r="H56" i="2"/>
  <c r="H13" i="2" l="1"/>
  <c r="H63" i="2" l="1"/>
  <c r="H32" i="2"/>
  <c r="H28" i="2"/>
  <c r="H26" i="2"/>
  <c r="H15" i="2"/>
  <c r="H64" i="2" s="1"/>
</calcChain>
</file>

<file path=xl/sharedStrings.xml><?xml version="1.0" encoding="utf-8"?>
<sst xmlns="http://schemas.openxmlformats.org/spreadsheetml/2006/main" count="178" uniqueCount="175">
  <si>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</si>
  <si>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</si>
  <si>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</si>
  <si>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</si>
  <si>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</si>
  <si>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</si>
  <si>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</si>
  <si>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</si>
  <si>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</si>
  <si>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</si>
  <si>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</si>
  <si>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</si>
  <si>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</si>
  <si>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</si>
  <si>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</si>
  <si>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</si>
  <si>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</si>
  <si>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</si>
  <si>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</si>
  <si>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</si>
  <si>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</si>
  <si>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</si>
  <si>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</si>
  <si>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</si>
  <si>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</si>
  <si>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</si>
  <si>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</si>
  <si>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</si>
  <si>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</si>
  <si>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</si>
  <si>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</si>
  <si>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</si>
  <si>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</si>
  <si>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</si>
  <si>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</si>
  <si>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</si>
  <si>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</si>
  <si>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</si>
  <si>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</si>
  <si>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</si>
  <si>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</si>
  <si>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</si>
  <si>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</si>
  <si>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</si>
  <si>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>P/Servicios de internet No. 829-110-6594,0829-118-1864,  CENTRAL TELEF. correspondiente al 2024.</t>
  </si>
  <si>
    <t>OPTIMUN CONTROL DE PLAGAS</t>
  </si>
  <si>
    <t xml:space="preserve">P/Servicios de fumigacion de plagas e insectos de oficina de la institucion. </t>
  </si>
  <si>
    <t>CENTRO CUESTA NACIONAL, SAS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</si>
  <si>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</si>
  <si>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</si>
  <si>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</si>
  <si>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</si>
  <si>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INAP</t>
  </si>
  <si>
    <t>P/Compra alimentos y bebidas para uso de la institucion.</t>
  </si>
  <si>
    <t>P/Capacaitaciones a personal de la institucion.</t>
  </si>
  <si>
    <t>ISLA DOMINICANA DE PETROLEO CORPORATION</t>
  </si>
  <si>
    <t>Ventas de Formularios de Expotación Vuce-aduanas.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</si>
  <si>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</si>
  <si>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</si>
  <si>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</si>
  <si>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</si>
  <si>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</si>
  <si>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</si>
  <si>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VARGAS SERVICIOS DE CATERING SL</t>
  </si>
  <si>
    <t>P/Servicios de catering p/actividades de la institucion.</t>
  </si>
  <si>
    <t>P/Mantenimiento vehículos de la institución.</t>
  </si>
  <si>
    <t>GAJAV SUPPLY SRL</t>
  </si>
  <si>
    <t>OC#17/2024</t>
  </si>
  <si>
    <t>CONT8510/23</t>
  </si>
  <si>
    <t>INSTITUTO DOMINCANO PARA LA CALIDAD</t>
  </si>
  <si>
    <t>P/Servicios de capacitacion basadas en normas ISO.</t>
  </si>
  <si>
    <t>UEI ULTRA EVENTOS INTERNACIONALES</t>
  </si>
  <si>
    <t>P/Servicios montaje p/celebracion de DR-Forum 2024.</t>
  </si>
  <si>
    <t>CONT-2023-B1500000423/424</t>
  </si>
  <si>
    <t>B &amp; H MOBILIARIO,SRL</t>
  </si>
  <si>
    <t>OFFITEK SRL</t>
  </si>
  <si>
    <t xml:space="preserve">RQD HIGIENICOS </t>
  </si>
  <si>
    <t xml:space="preserve">INTERDECO S A </t>
  </si>
  <si>
    <t>GTG INDUSTRIAL SRL</t>
  </si>
  <si>
    <t>B1500001169</t>
  </si>
  <si>
    <t>B1500004281</t>
  </si>
  <si>
    <t>B1500005838</t>
  </si>
  <si>
    <t>B1500000516</t>
  </si>
  <si>
    <t>B1500000457</t>
  </si>
  <si>
    <t>Pago adquisición Mobiliario y equipo de oficina para la institución.</t>
  </si>
  <si>
    <t>P/Compra Suministros de oficina.</t>
  </si>
  <si>
    <t>P/Reposición de cortinas de oficina en la Recepción.</t>
  </si>
  <si>
    <t>P/Renovación Licencias Informáticas de la institución.</t>
  </si>
  <si>
    <t>P/compra suministros p/uso de la institución.</t>
  </si>
  <si>
    <t>SKETCHPROM SRL</t>
  </si>
  <si>
    <t>B1500003536</t>
  </si>
  <si>
    <t>SUMINISTROS GUIPAK SRL</t>
  </si>
  <si>
    <t>B1500001349</t>
  </si>
  <si>
    <t>SETI &amp; SIDIF DOMINICANA SRL</t>
  </si>
  <si>
    <t>B1500000143</t>
  </si>
  <si>
    <t xml:space="preserve">NEXALINK TECHNOLOGIES </t>
  </si>
  <si>
    <t>B1500000005</t>
  </si>
  <si>
    <t>CAMARA AMERICANA DE COMERCIO DE LA RD</t>
  </si>
  <si>
    <t>B1500000593</t>
  </si>
  <si>
    <t>PADRON OFFICE SUPLY</t>
  </si>
  <si>
    <t>P/Contratación de Servicios de Mantenimiento Equipos Informáticos.</t>
  </si>
  <si>
    <t>P/Renovación licencia de informatica.</t>
  </si>
  <si>
    <t>P/Compra Materiales y Suministros p/uso de la institución.</t>
  </si>
  <si>
    <t>CENTRO COPIADORA NACO</t>
  </si>
  <si>
    <t>B1500002595</t>
  </si>
  <si>
    <t>CORRESPONDIENTE AL 31 DE AGOSTO 2024</t>
  </si>
  <si>
    <t>B1500146835/146853</t>
  </si>
  <si>
    <t>B1500013224/13438</t>
  </si>
  <si>
    <t>SAN MIGUEL C POR A</t>
  </si>
  <si>
    <t>P/Servicio de mantenimiento planta electrica de la instituicon.</t>
  </si>
  <si>
    <t>E450000000118</t>
  </si>
  <si>
    <t>P/Medicamentos p/botiquin de la institucion.</t>
  </si>
  <si>
    <t>B1500002045</t>
  </si>
  <si>
    <t>B15000167248</t>
  </si>
  <si>
    <t>B1500001666/1667/1670</t>
  </si>
  <si>
    <t>CENTRO XPERT STE</t>
  </si>
  <si>
    <t>P/Adquisicion equipos y accesorios de computo.</t>
  </si>
  <si>
    <t>B1500346012</t>
  </si>
  <si>
    <t>B1500000139</t>
  </si>
  <si>
    <t>B1500000676</t>
  </si>
  <si>
    <t>P/Servicios seguro medico p/colaboradores de la instituicon.</t>
  </si>
  <si>
    <t>E450000000593</t>
  </si>
  <si>
    <t>P/Servicio de impresion y encuadernacion de la institucion.</t>
  </si>
  <si>
    <t>O/C#15/2024-B1500047979-B1500052524</t>
  </si>
  <si>
    <t>P/Participacion Evento SEMICOM WEST 2024.</t>
  </si>
  <si>
    <t>BS-3122/2024-B1500000800</t>
  </si>
  <si>
    <t>E450000049353/49700/51898/52223</t>
  </si>
  <si>
    <t>E450000001027/1028/1029/1050/1108/1310</t>
  </si>
  <si>
    <t>CON3393/24-E450000001559-1786</t>
  </si>
  <si>
    <t>DOMINGO SANTANA MEDINA</t>
  </si>
  <si>
    <t>B1500189840/189916</t>
  </si>
  <si>
    <t>O/C# 18/2024</t>
  </si>
  <si>
    <t>SEGURIDAD Y PROTECCION INDUSTRIAL SRL</t>
  </si>
  <si>
    <t>E450000006263/6667/7138</t>
  </si>
  <si>
    <t>LAVANDERIA ROYAL</t>
  </si>
  <si>
    <t>O/C#78/23</t>
  </si>
  <si>
    <t>FL BETANCES &amp; ASOCIADOS SRL</t>
  </si>
  <si>
    <t>COMPU OFFICE DOMINICANA SRL</t>
  </si>
  <si>
    <t>PUERTAS Y VENTANAS DEL CARIBE MORA SRL</t>
  </si>
  <si>
    <t>CONT365/2024</t>
  </si>
  <si>
    <t>CONT.4497/24-B1500000874</t>
  </si>
  <si>
    <t>IDENTIFICACIONES JMB SRL</t>
  </si>
  <si>
    <t>RAMIREZ &amp; MOJICA</t>
  </si>
  <si>
    <t>MRO MANTENIMIENTO OPERACION SRL</t>
  </si>
  <si>
    <t>O/C# 01/2024</t>
  </si>
  <si>
    <t>ROMIVA SRL</t>
  </si>
  <si>
    <t>CONBS-3045/24</t>
  </si>
  <si>
    <t>B1500054699</t>
  </si>
  <si>
    <t>B1500000506</t>
  </si>
  <si>
    <t>B1500000128</t>
  </si>
  <si>
    <t>CON2268/23</t>
  </si>
  <si>
    <t>ELECTROM S A</t>
  </si>
  <si>
    <t>FARMAHISPANA SRL</t>
  </si>
  <si>
    <t>P/Servicios Legalización de documentos del CNZFE.</t>
  </si>
  <si>
    <t>B1500000170</t>
  </si>
  <si>
    <t>P/Mantenimiento instalaciones eléctricas.</t>
  </si>
  <si>
    <t>B1500001322</t>
  </si>
  <si>
    <t>B1500000837</t>
  </si>
  <si>
    <t>P/Compra artículos de seguridad p/uso de la institución.</t>
  </si>
  <si>
    <t>O/C#97/24-E450000000302</t>
  </si>
  <si>
    <t>B1500000958</t>
  </si>
  <si>
    <t>B1500001021</t>
  </si>
  <si>
    <t>B1500000262</t>
  </si>
  <si>
    <t>B1500002491</t>
  </si>
  <si>
    <t>B1500000120</t>
  </si>
  <si>
    <t>B1500001457</t>
  </si>
  <si>
    <t>P/Compra materiales de oficina p/uso de la institución.</t>
  </si>
  <si>
    <t>P/Renovación anual licencia Microsoft 365 Empresa Estándar.</t>
  </si>
  <si>
    <t>P/Servicios de lavanderia, s/oc#74-2024.</t>
  </si>
  <si>
    <t>P/Servicios de mantenimiento y Reparación de areas de la institucion.</t>
  </si>
  <si>
    <t>P/Compra equipo de comunicación p/uso de la institución.</t>
  </si>
  <si>
    <t>P/Compra materiales y suministros.</t>
  </si>
  <si>
    <t>Pago servicios de mantenimiento y reparación vehículos de la institución.</t>
  </si>
  <si>
    <t>Pago alquiler equipo de oficina uso de la institución y renta salon eventos.</t>
  </si>
  <si>
    <t>RELACION DE PAGOS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</si>
</sst>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0" fontId="0" fillId="3" borderId="0" xfId="0" applyFill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43" fontId="9" fillId="0" borderId="1" xfId="1" applyFont="1" applyFill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164" fontId="0" fillId="3" borderId="0" xfId="0" applyNumberFormat="1" applyFill="1"/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3" fontId="0" fillId="3" borderId="1" xfId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43" fontId="10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43" fontId="10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43" fontId="9" fillId="3" borderId="1" xfId="1" applyFont="1" applyFill="1" applyBorder="1" applyAlignment="1">
      <alignment horizontal="center" wrapText="1"/>
    </xf>
    <xf numFmtId="43" fontId="10" fillId="3" borderId="1" xfId="0" applyNumberFormat="1" applyFont="1" applyFill="1" applyBorder="1" applyAlignment="1">
      <alignment horizontal="center" wrapText="1"/>
    </xf>
    <xf numFmtId="43" fontId="1" fillId="3" borderId="1" xfId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165230</xdr:colOff>
      <xdr:row>2</xdr:row>
      <xdr:rowOff>165229</xdr:rowOff>
    </xdr:from>
    <xdr:to>
      <xdr:col>0</xdr:col>
      <xdr:colOff>3440664</xdr:colOff>
      <xdr:row>6</xdr:row>
      <xdr:rowOff>126352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30" y="495688"/>
          <a:ext cx="3275434" cy="913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70"/>
  <sheetViews>
    <sheetView tabSelected="1" zoomScale="98" zoomScaleNormal="98" workbookViewId="0">
      <pane ySplit="1" topLeftCell="A2" activePane="bottomLeft" state="frozen"/>
      <selection pane="bottomLeft" activeCell="A6" sqref="A6:H6"/>
    </sheetView>
  </sheetViews>
  <sheetFormatPr baseColWidth="10" defaultColWidth="11.5703125" defaultRowHeight="12.75" x14ac:dyDescent="0.2"/>
  <cols>
    <col min="1" max="1" width="52.140625" style="12" customWidth="1"/>
    <col min="2" max="2" width="24.5703125" style="12" customWidth="1"/>
    <col min="3" max="3" width="60.42578125" style="12" customWidth="1"/>
    <col min="4" max="4" width="41.28515625" style="12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</row>
    <row r="2" spans="1:9" x14ac:dyDescent="0.2">
      <c r="B2" s="13"/>
      <c r="C2" s="13"/>
      <c r="E2" s="2"/>
      <c r="F2" s="5"/>
      <c r="G2" s="5"/>
      <c r="H2" s="2"/>
    </row>
    <row r="3" spans="1:9" x14ac:dyDescent="0.2">
      <c r="C3" s="13"/>
      <c r="D3" s="14"/>
      <c r="H3" s="2"/>
    </row>
    <row r="4" spans="1:9" ht="21" x14ac:dyDescent="0.35">
      <c r="A4" s="50" t="s">
        <v>174</v>
      </c>
      <c r="B4" s="50"/>
      <c r="C4" s="50"/>
      <c r="D4" s="50"/>
      <c r="E4" s="50"/>
      <c r="F4" s="50"/>
      <c r="G4" s="50"/>
      <c r="H4" s="50"/>
    </row>
    <row r="5" spans="1:9" ht="21" x14ac:dyDescent="0.35">
      <c r="A5" s="50" t="s">
        <v>105</v>
      </c>
      <c r="B5" s="50"/>
      <c r="C5" s="50"/>
      <c r="D5" s="50"/>
      <c r="E5" s="50"/>
      <c r="F5" s="50"/>
      <c r="G5" s="50"/>
      <c r="H5" s="50"/>
      <c r="I5" s="24"/>
    </row>
    <row r="6" spans="1:9" ht="21" x14ac:dyDescent="0.35">
      <c r="A6" s="50" t="s">
        <v>0</v>
      </c>
      <c r="B6" s="50"/>
      <c r="C6" s="50"/>
      <c r="D6" s="50"/>
      <c r="E6" s="50"/>
      <c r="F6" s="50"/>
      <c r="G6" s="50"/>
      <c r="H6" s="50"/>
    </row>
    <row r="7" spans="1:9" ht="21" x14ac:dyDescent="0.35">
      <c r="A7" s="51" t="s">
        <v>1</v>
      </c>
      <c r="B7" s="51"/>
      <c r="C7" s="51"/>
      <c r="D7" s="51"/>
      <c r="E7" s="51"/>
      <c r="F7" s="51"/>
      <c r="G7" s="51"/>
      <c r="H7" s="51"/>
    </row>
    <row r="8" spans="1:9" s="6" customFormat="1" ht="78.75" x14ac:dyDescent="0.25">
      <c r="A8" s="18" t="s">
        <v>2</v>
      </c>
      <c r="B8" s="19" t="s">
        <v>3</v>
      </c>
      <c r="C8" s="19" t="s">
        <v>4</v>
      </c>
      <c r="D8" s="20" t="s">
        <v>5</v>
      </c>
      <c r="E8" s="21" t="s">
        <v>6</v>
      </c>
      <c r="F8" s="22" t="s">
        <v>7</v>
      </c>
      <c r="G8" s="22" t="s">
        <v>8</v>
      </c>
      <c r="H8" s="23" t="s">
        <v>9</v>
      </c>
    </row>
    <row r="9" spans="1:9" s="6" customFormat="1" ht="15" customHeight="1" x14ac:dyDescent="0.25">
      <c r="A9" s="29" t="s">
        <v>50</v>
      </c>
      <c r="B9" s="30">
        <v>45485</v>
      </c>
      <c r="C9" s="29" t="s">
        <v>51</v>
      </c>
      <c r="D9" s="29" t="s">
        <v>123</v>
      </c>
      <c r="E9" s="31">
        <f>133916.75+6412.5</f>
        <v>140329.25</v>
      </c>
      <c r="F9" s="32">
        <v>45510</v>
      </c>
      <c r="G9" s="31">
        <f>5778.85+17589.25</f>
        <v>23368.1</v>
      </c>
      <c r="H9" s="33">
        <f t="shared" ref="H9" si="0">+E9-G9</f>
        <v>116961.15</v>
      </c>
    </row>
    <row r="10" spans="1:9" customFormat="1" ht="15" customHeight="1" x14ac:dyDescent="0.25">
      <c r="A10" s="29" t="s">
        <v>10</v>
      </c>
      <c r="B10" s="30">
        <v>45535</v>
      </c>
      <c r="C10" s="34" t="s">
        <v>11</v>
      </c>
      <c r="D10" s="34" t="s">
        <v>133</v>
      </c>
      <c r="E10" s="35">
        <f>169786.16+26866.61+164482.62</f>
        <v>361135.39</v>
      </c>
      <c r="F10" s="36">
        <v>45535</v>
      </c>
      <c r="G10" s="37">
        <v>0</v>
      </c>
      <c r="H10" s="33">
        <f t="shared" ref="H10:H41" si="1">+E10-G10</f>
        <v>361135.39</v>
      </c>
      <c r="I10" s="7"/>
    </row>
    <row r="11" spans="1:9" customFormat="1" ht="15" customHeight="1" x14ac:dyDescent="0.25">
      <c r="A11" s="29" t="s">
        <v>58</v>
      </c>
      <c r="B11" s="30">
        <v>45505</v>
      </c>
      <c r="C11" s="38" t="s">
        <v>59</v>
      </c>
      <c r="D11" s="39" t="s">
        <v>131</v>
      </c>
      <c r="E11" s="33">
        <v>67912.52</v>
      </c>
      <c r="F11" s="36">
        <v>45535</v>
      </c>
      <c r="G11" s="40">
        <v>0</v>
      </c>
      <c r="H11" s="33">
        <f t="shared" si="1"/>
        <v>67912.52</v>
      </c>
      <c r="I11" s="7"/>
    </row>
    <row r="12" spans="1:9" customFormat="1" ht="15" customHeight="1" x14ac:dyDescent="0.25">
      <c r="A12" s="29" t="s">
        <v>12</v>
      </c>
      <c r="B12" s="30">
        <v>45505</v>
      </c>
      <c r="C12" s="38" t="s">
        <v>57</v>
      </c>
      <c r="D12" s="39" t="s">
        <v>56</v>
      </c>
      <c r="E12" s="33">
        <f>787150+849875+788125</f>
        <v>2425150</v>
      </c>
      <c r="F12" s="36">
        <v>45535</v>
      </c>
      <c r="G12" s="40">
        <v>0</v>
      </c>
      <c r="H12" s="33">
        <f t="shared" si="1"/>
        <v>2425150</v>
      </c>
      <c r="I12" s="28"/>
    </row>
    <row r="13" spans="1:9" customFormat="1" ht="15" customHeight="1" x14ac:dyDescent="0.25">
      <c r="A13" s="29" t="s">
        <v>30</v>
      </c>
      <c r="B13" s="30">
        <v>45505</v>
      </c>
      <c r="C13" s="34" t="s">
        <v>31</v>
      </c>
      <c r="D13" s="38" t="s">
        <v>147</v>
      </c>
      <c r="E13" s="33">
        <v>675</v>
      </c>
      <c r="F13" s="36">
        <v>45535</v>
      </c>
      <c r="G13" s="40">
        <v>0</v>
      </c>
      <c r="H13" s="33">
        <f t="shared" si="1"/>
        <v>675</v>
      </c>
      <c r="I13" s="7"/>
    </row>
    <row r="14" spans="1:9" customFormat="1" ht="15" customHeight="1" x14ac:dyDescent="0.25">
      <c r="A14" s="29" t="s">
        <v>74</v>
      </c>
      <c r="B14" s="30">
        <v>45496</v>
      </c>
      <c r="C14" s="34" t="s">
        <v>84</v>
      </c>
      <c r="D14" s="29" t="s">
        <v>79</v>
      </c>
      <c r="E14" s="35">
        <v>23539.26</v>
      </c>
      <c r="F14" s="36">
        <v>45518</v>
      </c>
      <c r="G14" s="37">
        <v>23539.26</v>
      </c>
      <c r="H14" s="33">
        <f t="shared" si="1"/>
        <v>0</v>
      </c>
      <c r="I14" s="7"/>
    </row>
    <row r="15" spans="1:9" customFormat="1" ht="15" customHeight="1" x14ac:dyDescent="0.25">
      <c r="A15" s="29" t="s">
        <v>13</v>
      </c>
      <c r="B15" s="30">
        <v>45505</v>
      </c>
      <c r="C15" s="34" t="s">
        <v>61</v>
      </c>
      <c r="D15" s="29" t="s">
        <v>62</v>
      </c>
      <c r="E15" s="35">
        <f>600000+600000</f>
        <v>1200000</v>
      </c>
      <c r="F15" s="36">
        <v>45526</v>
      </c>
      <c r="G15" s="37">
        <v>600000</v>
      </c>
      <c r="H15" s="33">
        <f t="shared" si="1"/>
        <v>600000</v>
      </c>
      <c r="I15" s="7"/>
    </row>
    <row r="16" spans="1:9" customFormat="1" ht="15" customHeight="1" x14ac:dyDescent="0.25">
      <c r="A16" s="29" t="s">
        <v>48</v>
      </c>
      <c r="B16" s="30">
        <v>45481</v>
      </c>
      <c r="C16" s="29" t="s">
        <v>49</v>
      </c>
      <c r="D16" s="29" t="s">
        <v>125</v>
      </c>
      <c r="E16" s="35">
        <v>2039766.48</v>
      </c>
      <c r="F16" s="36">
        <v>45505</v>
      </c>
      <c r="G16" s="37">
        <v>853649.18</v>
      </c>
      <c r="H16" s="33">
        <f t="shared" si="1"/>
        <v>1186117.2999999998</v>
      </c>
      <c r="I16" s="7"/>
    </row>
    <row r="17" spans="1:9" customFormat="1" ht="15" customHeight="1" x14ac:dyDescent="0.25">
      <c r="A17" s="29" t="s">
        <v>14</v>
      </c>
      <c r="B17" s="30">
        <v>45505</v>
      </c>
      <c r="C17" s="38" t="s">
        <v>28</v>
      </c>
      <c r="D17" s="29" t="s">
        <v>106</v>
      </c>
      <c r="E17" s="35">
        <v>660</v>
      </c>
      <c r="F17" s="36">
        <v>45525</v>
      </c>
      <c r="G17" s="37">
        <v>660</v>
      </c>
      <c r="H17" s="33">
        <f t="shared" si="1"/>
        <v>0</v>
      </c>
      <c r="I17" s="7"/>
    </row>
    <row r="18" spans="1:9" customFormat="1" ht="15" customHeight="1" x14ac:dyDescent="0.25">
      <c r="A18" s="29" t="s">
        <v>97</v>
      </c>
      <c r="B18" s="30">
        <v>45483</v>
      </c>
      <c r="C18" s="38" t="s">
        <v>124</v>
      </c>
      <c r="D18" s="29" t="s">
        <v>98</v>
      </c>
      <c r="E18" s="35">
        <v>207060</v>
      </c>
      <c r="F18" s="36">
        <v>45505</v>
      </c>
      <c r="G18" s="37">
        <v>207060</v>
      </c>
      <c r="H18" s="33">
        <f t="shared" si="1"/>
        <v>0</v>
      </c>
      <c r="I18" s="7"/>
    </row>
    <row r="19" spans="1:9" customFormat="1" ht="15" customHeight="1" x14ac:dyDescent="0.25">
      <c r="A19" s="29" t="s">
        <v>103</v>
      </c>
      <c r="B19" s="30">
        <v>45484</v>
      </c>
      <c r="C19" s="38" t="s">
        <v>122</v>
      </c>
      <c r="D19" s="29" t="s">
        <v>104</v>
      </c>
      <c r="E19" s="35">
        <v>8814</v>
      </c>
      <c r="F19" s="36">
        <v>45505</v>
      </c>
      <c r="G19" s="37">
        <v>8814</v>
      </c>
      <c r="H19" s="33">
        <f t="shared" si="1"/>
        <v>0</v>
      </c>
      <c r="I19" s="7"/>
    </row>
    <row r="20" spans="1:9" customFormat="1" ht="15" customHeight="1" x14ac:dyDescent="0.25">
      <c r="A20" s="29" t="s">
        <v>47</v>
      </c>
      <c r="B20" s="30">
        <v>45516</v>
      </c>
      <c r="C20" s="29" t="s">
        <v>53</v>
      </c>
      <c r="D20" s="29" t="s">
        <v>130</v>
      </c>
      <c r="E20" s="35">
        <f>124491.53+31118.09</f>
        <v>155609.62</v>
      </c>
      <c r="F20" s="36">
        <v>45535</v>
      </c>
      <c r="G20" s="37">
        <v>0</v>
      </c>
      <c r="H20" s="33">
        <f t="shared" si="1"/>
        <v>155609.62</v>
      </c>
      <c r="I20" s="7"/>
    </row>
    <row r="21" spans="1:9" customFormat="1" ht="15" customHeight="1" x14ac:dyDescent="0.25">
      <c r="A21" s="29" t="s">
        <v>115</v>
      </c>
      <c r="B21" s="30">
        <v>45496</v>
      </c>
      <c r="C21" s="29" t="s">
        <v>116</v>
      </c>
      <c r="D21" s="29" t="s">
        <v>90</v>
      </c>
      <c r="E21" s="35">
        <v>144586.95000000001</v>
      </c>
      <c r="F21" s="36">
        <v>45517</v>
      </c>
      <c r="G21" s="37">
        <v>144586.95000000001</v>
      </c>
      <c r="H21" s="33">
        <f t="shared" si="1"/>
        <v>0</v>
      </c>
      <c r="I21" s="7"/>
    </row>
    <row r="22" spans="1:9" customFormat="1" ht="15" customHeight="1" x14ac:dyDescent="0.25">
      <c r="A22" s="38" t="s">
        <v>16</v>
      </c>
      <c r="B22" s="41">
        <v>45500</v>
      </c>
      <c r="C22" s="42" t="s">
        <v>44</v>
      </c>
      <c r="D22" s="38" t="s">
        <v>126</v>
      </c>
      <c r="E22" s="43">
        <f>252928.73+3772.09+256282.01+3776.94</f>
        <v>516759.77</v>
      </c>
      <c r="F22" s="36">
        <v>45524</v>
      </c>
      <c r="G22" s="44">
        <f>252928.73+3772.09</f>
        <v>256700.82</v>
      </c>
      <c r="H22" s="43">
        <f t="shared" si="1"/>
        <v>260058.95</v>
      </c>
      <c r="I22" s="7"/>
    </row>
    <row r="23" spans="1:9" customFormat="1" ht="15" customHeight="1" x14ac:dyDescent="0.25">
      <c r="A23" s="38" t="s">
        <v>137</v>
      </c>
      <c r="B23" s="41">
        <v>45535</v>
      </c>
      <c r="C23" s="42" t="s">
        <v>166</v>
      </c>
      <c r="D23" s="38" t="s">
        <v>159</v>
      </c>
      <c r="E23" s="43">
        <v>127516.69</v>
      </c>
      <c r="F23" s="36">
        <v>45535</v>
      </c>
      <c r="G23" s="44">
        <v>0</v>
      </c>
      <c r="H23" s="43">
        <f t="shared" si="1"/>
        <v>127516.69</v>
      </c>
      <c r="I23" s="7"/>
    </row>
    <row r="24" spans="1:9" customFormat="1" ht="15" customHeight="1" x14ac:dyDescent="0.25">
      <c r="A24" s="38" t="s">
        <v>129</v>
      </c>
      <c r="B24" s="41">
        <v>45527</v>
      </c>
      <c r="C24" s="42" t="s">
        <v>153</v>
      </c>
      <c r="D24" s="38" t="s">
        <v>154</v>
      </c>
      <c r="E24" s="43">
        <v>64830.51</v>
      </c>
      <c r="F24" s="36">
        <v>45535</v>
      </c>
      <c r="G24" s="44">
        <v>0</v>
      </c>
      <c r="H24" s="43">
        <f t="shared" si="1"/>
        <v>64830.51</v>
      </c>
      <c r="I24" s="7"/>
    </row>
    <row r="25" spans="1:9" customFormat="1" ht="15" customHeight="1" x14ac:dyDescent="0.25">
      <c r="A25" s="29" t="s">
        <v>43</v>
      </c>
      <c r="B25" s="30">
        <v>45505</v>
      </c>
      <c r="C25" s="38" t="s">
        <v>42</v>
      </c>
      <c r="D25" s="29" t="s">
        <v>41</v>
      </c>
      <c r="E25" s="35">
        <v>32657.45</v>
      </c>
      <c r="F25" s="36">
        <v>45535</v>
      </c>
      <c r="G25" s="37">
        <v>0</v>
      </c>
      <c r="H25" s="43">
        <f t="shared" si="1"/>
        <v>32657.45</v>
      </c>
      <c r="I25" s="7"/>
    </row>
    <row r="26" spans="1:9" customFormat="1" ht="15" customHeight="1" x14ac:dyDescent="0.25">
      <c r="A26" s="29" t="s">
        <v>17</v>
      </c>
      <c r="B26" s="30">
        <v>45505</v>
      </c>
      <c r="C26" s="34" t="s">
        <v>18</v>
      </c>
      <c r="D26" s="38" t="s">
        <v>150</v>
      </c>
      <c r="E26" s="33">
        <v>141062.79999999999</v>
      </c>
      <c r="F26" s="36">
        <v>45535</v>
      </c>
      <c r="G26" s="40">
        <v>0</v>
      </c>
      <c r="H26" s="43">
        <f t="shared" si="1"/>
        <v>141062.79999999999</v>
      </c>
      <c r="I26" s="7"/>
    </row>
    <row r="27" spans="1:9" customFormat="1" ht="15" customHeight="1" x14ac:dyDescent="0.25">
      <c r="A27" s="29" t="s">
        <v>151</v>
      </c>
      <c r="B27" s="30">
        <v>45532</v>
      </c>
      <c r="C27" s="34" t="s">
        <v>155</v>
      </c>
      <c r="D27" s="38" t="s">
        <v>156</v>
      </c>
      <c r="E27" s="33">
        <v>15901.54</v>
      </c>
      <c r="F27" s="36">
        <v>45535</v>
      </c>
      <c r="G27" s="40">
        <v>0</v>
      </c>
      <c r="H27" s="43">
        <f t="shared" si="1"/>
        <v>15901.54</v>
      </c>
      <c r="I27" s="7"/>
    </row>
    <row r="28" spans="1:9" customFormat="1" ht="15" customHeight="1" x14ac:dyDescent="0.25">
      <c r="A28" s="29" t="s">
        <v>19</v>
      </c>
      <c r="B28" s="30">
        <v>45496</v>
      </c>
      <c r="C28" s="38" t="s">
        <v>29</v>
      </c>
      <c r="D28" s="29" t="s">
        <v>117</v>
      </c>
      <c r="E28" s="35">
        <f>311669.21+361383.15</f>
        <v>673052.3600000001</v>
      </c>
      <c r="F28" s="36">
        <v>45524</v>
      </c>
      <c r="G28" s="37">
        <v>311669.21000000002</v>
      </c>
      <c r="H28" s="33">
        <f t="shared" si="1"/>
        <v>361383.15000000008</v>
      </c>
      <c r="I28" s="7"/>
    </row>
    <row r="29" spans="1:9" customFormat="1" ht="15" customHeight="1" x14ac:dyDescent="0.25">
      <c r="A29" s="47" t="s">
        <v>152</v>
      </c>
      <c r="B29" s="48">
        <v>45503</v>
      </c>
      <c r="C29" s="49" t="s">
        <v>111</v>
      </c>
      <c r="D29" s="47" t="s">
        <v>112</v>
      </c>
      <c r="E29" s="27">
        <v>15920.04</v>
      </c>
      <c r="F29" s="26">
        <v>45526</v>
      </c>
      <c r="G29" s="27">
        <v>14023.4</v>
      </c>
      <c r="H29" s="25">
        <v>-1896.64</v>
      </c>
      <c r="I29" s="7"/>
    </row>
    <row r="30" spans="1:9" customFormat="1" ht="15" customHeight="1" x14ac:dyDescent="0.25">
      <c r="A30" s="29" t="s">
        <v>136</v>
      </c>
      <c r="B30" s="30">
        <v>45534</v>
      </c>
      <c r="C30" s="38" t="s">
        <v>167</v>
      </c>
      <c r="D30" s="29" t="s">
        <v>160</v>
      </c>
      <c r="E30" s="35">
        <v>1136444.05</v>
      </c>
      <c r="F30" s="36">
        <v>45535</v>
      </c>
      <c r="G30" s="37">
        <v>0</v>
      </c>
      <c r="H30" s="33">
        <f t="shared" si="1"/>
        <v>1136444.05</v>
      </c>
      <c r="I30" s="7"/>
    </row>
    <row r="31" spans="1:9" customFormat="1" ht="15" customHeight="1" x14ac:dyDescent="0.25">
      <c r="A31" s="29" t="s">
        <v>33</v>
      </c>
      <c r="B31" s="30">
        <v>45505</v>
      </c>
      <c r="C31" s="34" t="s">
        <v>36</v>
      </c>
      <c r="D31" s="30" t="s">
        <v>67</v>
      </c>
      <c r="E31" s="33">
        <v>84332.46</v>
      </c>
      <c r="F31" s="36">
        <v>45535</v>
      </c>
      <c r="G31" s="40">
        <v>0</v>
      </c>
      <c r="H31" s="33">
        <f t="shared" si="1"/>
        <v>84332.46</v>
      </c>
      <c r="I31" s="7"/>
    </row>
    <row r="32" spans="1:9" customFormat="1" ht="15" customHeight="1" x14ac:dyDescent="0.25">
      <c r="A32" s="29" t="s">
        <v>20</v>
      </c>
      <c r="B32" s="30">
        <v>45480</v>
      </c>
      <c r="C32" s="34" t="s">
        <v>38</v>
      </c>
      <c r="D32" s="29" t="s">
        <v>73</v>
      </c>
      <c r="E32" s="33">
        <v>25508.799999999999</v>
      </c>
      <c r="F32" s="36">
        <v>45535</v>
      </c>
      <c r="G32" s="40">
        <v>0</v>
      </c>
      <c r="H32" s="33">
        <f t="shared" si="1"/>
        <v>25508.799999999999</v>
      </c>
      <c r="I32" s="7"/>
    </row>
    <row r="33" spans="1:9" customFormat="1" ht="15" customHeight="1" x14ac:dyDescent="0.25">
      <c r="A33" s="29" t="s">
        <v>66</v>
      </c>
      <c r="B33" s="30">
        <v>45505</v>
      </c>
      <c r="C33" s="34" t="s">
        <v>65</v>
      </c>
      <c r="D33" s="29" t="s">
        <v>146</v>
      </c>
      <c r="E33" s="33">
        <v>406649.45</v>
      </c>
      <c r="F33" s="36">
        <v>45535</v>
      </c>
      <c r="G33" s="40">
        <v>0</v>
      </c>
      <c r="H33" s="33">
        <f t="shared" si="1"/>
        <v>406649.45</v>
      </c>
      <c r="I33" s="7"/>
    </row>
    <row r="34" spans="1:9" customFormat="1" ht="15" customHeight="1" x14ac:dyDescent="0.25">
      <c r="A34" s="29" t="s">
        <v>37</v>
      </c>
      <c r="B34" s="30">
        <v>45505</v>
      </c>
      <c r="C34" s="38" t="s">
        <v>40</v>
      </c>
      <c r="D34" s="29" t="s">
        <v>68</v>
      </c>
      <c r="E34" s="35">
        <v>91186.44</v>
      </c>
      <c r="F34" s="36">
        <v>45535</v>
      </c>
      <c r="G34" s="37">
        <v>0</v>
      </c>
      <c r="H34" s="33">
        <f t="shared" si="1"/>
        <v>91186.44</v>
      </c>
      <c r="I34" s="7"/>
    </row>
    <row r="35" spans="1:9" customFormat="1" ht="15" customHeight="1" x14ac:dyDescent="0.25">
      <c r="A35" s="29" t="s">
        <v>78</v>
      </c>
      <c r="B35" s="30">
        <v>45483</v>
      </c>
      <c r="C35" s="38" t="s">
        <v>85</v>
      </c>
      <c r="D35" s="29" t="s">
        <v>80</v>
      </c>
      <c r="E35" s="35">
        <v>152660.74</v>
      </c>
      <c r="F35" s="36">
        <v>45505</v>
      </c>
      <c r="G35" s="37">
        <v>152660.74</v>
      </c>
      <c r="H35" s="33">
        <f t="shared" si="1"/>
        <v>0</v>
      </c>
      <c r="I35" s="7"/>
    </row>
    <row r="36" spans="1:9" customFormat="1" ht="15" customHeight="1" x14ac:dyDescent="0.25">
      <c r="A36" s="29" t="s">
        <v>21</v>
      </c>
      <c r="B36" s="30">
        <v>45476</v>
      </c>
      <c r="C36" s="29" t="s">
        <v>22</v>
      </c>
      <c r="D36" s="29" t="s">
        <v>127</v>
      </c>
      <c r="E36" s="35">
        <f>587327.43+428851.7+195775.81</f>
        <v>1211954.9400000002</v>
      </c>
      <c r="F36" s="36">
        <v>45510</v>
      </c>
      <c r="G36" s="37">
        <v>587327.43000000005</v>
      </c>
      <c r="H36" s="33">
        <f t="shared" si="1"/>
        <v>624627.51000000013</v>
      </c>
      <c r="I36" s="7"/>
    </row>
    <row r="37" spans="1:9" customFormat="1" ht="15" customHeight="1" x14ac:dyDescent="0.25">
      <c r="A37" s="29" t="s">
        <v>141</v>
      </c>
      <c r="B37" s="30">
        <v>45526</v>
      </c>
      <c r="C37" s="29" t="s">
        <v>166</v>
      </c>
      <c r="D37" s="29" t="s">
        <v>161</v>
      </c>
      <c r="E37" s="35">
        <v>7361.95</v>
      </c>
      <c r="F37" s="36">
        <v>45535</v>
      </c>
      <c r="G37" s="37">
        <v>0</v>
      </c>
      <c r="H37" s="33">
        <f t="shared" si="1"/>
        <v>7361.95</v>
      </c>
      <c r="I37" s="7"/>
    </row>
    <row r="38" spans="1:9" customFormat="1" ht="15" customHeight="1" x14ac:dyDescent="0.25">
      <c r="A38" s="29" t="s">
        <v>52</v>
      </c>
      <c r="B38" s="30">
        <v>45495</v>
      </c>
      <c r="C38" s="38" t="s">
        <v>54</v>
      </c>
      <c r="D38" s="29" t="s">
        <v>119</v>
      </c>
      <c r="E38" s="35">
        <v>56880</v>
      </c>
      <c r="F38" s="36">
        <v>45518</v>
      </c>
      <c r="G38" s="37">
        <v>56880</v>
      </c>
      <c r="H38" s="33">
        <f t="shared" si="1"/>
        <v>0</v>
      </c>
      <c r="I38" s="7"/>
    </row>
    <row r="39" spans="1:9" customFormat="1" ht="15" customHeight="1" x14ac:dyDescent="0.25">
      <c r="A39" s="29" t="s">
        <v>69</v>
      </c>
      <c r="B39" s="30">
        <v>45534</v>
      </c>
      <c r="C39" s="38" t="s">
        <v>70</v>
      </c>
      <c r="D39" s="29" t="s">
        <v>148</v>
      </c>
      <c r="E39" s="35">
        <v>320000</v>
      </c>
      <c r="F39" s="36">
        <v>45535</v>
      </c>
      <c r="G39" s="37">
        <v>0</v>
      </c>
      <c r="H39" s="33">
        <f t="shared" si="1"/>
        <v>320000</v>
      </c>
      <c r="I39" s="7"/>
    </row>
    <row r="40" spans="1:9" customFormat="1" ht="15" customHeight="1" x14ac:dyDescent="0.25">
      <c r="A40" s="29" t="s">
        <v>77</v>
      </c>
      <c r="B40" s="30">
        <v>45491</v>
      </c>
      <c r="C40" s="38" t="s">
        <v>86</v>
      </c>
      <c r="D40" s="29" t="s">
        <v>83</v>
      </c>
      <c r="E40" s="35">
        <v>56109.17</v>
      </c>
      <c r="F40" s="36">
        <v>45524</v>
      </c>
      <c r="G40" s="37">
        <v>56109.17</v>
      </c>
      <c r="H40" s="33">
        <f t="shared" si="1"/>
        <v>0</v>
      </c>
      <c r="I40" s="7"/>
    </row>
    <row r="41" spans="1:9" customFormat="1" ht="15" customHeight="1" x14ac:dyDescent="0.25">
      <c r="A41" s="29" t="s">
        <v>55</v>
      </c>
      <c r="B41" s="30">
        <v>45502</v>
      </c>
      <c r="C41" s="38" t="s">
        <v>60</v>
      </c>
      <c r="D41" s="29" t="s">
        <v>113</v>
      </c>
      <c r="E41" s="35">
        <v>948153.2</v>
      </c>
      <c r="F41" s="36">
        <v>45525</v>
      </c>
      <c r="G41" s="37">
        <v>190000</v>
      </c>
      <c r="H41" s="45">
        <f t="shared" si="1"/>
        <v>758153.2</v>
      </c>
      <c r="I41" s="7"/>
    </row>
    <row r="42" spans="1:9" customFormat="1" ht="15" customHeight="1" x14ac:dyDescent="0.25">
      <c r="A42" s="29" t="s">
        <v>23</v>
      </c>
      <c r="B42" s="30">
        <v>45505</v>
      </c>
      <c r="C42" s="29" t="s">
        <v>39</v>
      </c>
      <c r="D42" s="29" t="s">
        <v>139</v>
      </c>
      <c r="E42" s="33">
        <v>504104.6</v>
      </c>
      <c r="F42" s="36">
        <v>45535</v>
      </c>
      <c r="G42" s="40">
        <v>0</v>
      </c>
      <c r="H42" s="33">
        <f t="shared" ref="H42:H63" si="2">+E42-G42</f>
        <v>504104.6</v>
      </c>
      <c r="I42" s="7"/>
    </row>
    <row r="43" spans="1:9" customFormat="1" ht="15" customHeight="1" x14ac:dyDescent="0.25">
      <c r="A43" s="29" t="s">
        <v>134</v>
      </c>
      <c r="B43" s="30">
        <v>45510</v>
      </c>
      <c r="C43" s="29" t="s">
        <v>168</v>
      </c>
      <c r="D43" s="29" t="s">
        <v>79</v>
      </c>
      <c r="E43" s="33">
        <v>44524.88</v>
      </c>
      <c r="F43" s="36">
        <v>45535</v>
      </c>
      <c r="G43" s="40">
        <v>0</v>
      </c>
      <c r="H43" s="33">
        <f t="shared" si="2"/>
        <v>44524.88</v>
      </c>
      <c r="I43" s="7"/>
    </row>
    <row r="44" spans="1:9" customFormat="1" ht="15" customHeight="1" x14ac:dyDescent="0.25">
      <c r="A44" s="29" t="s">
        <v>143</v>
      </c>
      <c r="B44" s="30">
        <v>45530</v>
      </c>
      <c r="C44" s="29" t="s">
        <v>158</v>
      </c>
      <c r="D44" s="29" t="s">
        <v>157</v>
      </c>
      <c r="E44" s="33">
        <v>3051</v>
      </c>
      <c r="F44" s="36">
        <v>45535</v>
      </c>
      <c r="G44" s="40">
        <v>0</v>
      </c>
      <c r="H44" s="33">
        <f t="shared" si="2"/>
        <v>3051</v>
      </c>
      <c r="I44" s="7"/>
    </row>
    <row r="45" spans="1:9" customFormat="1" ht="15" customHeight="1" x14ac:dyDescent="0.25">
      <c r="A45" s="29" t="s">
        <v>95</v>
      </c>
      <c r="B45" s="30">
        <v>45497</v>
      </c>
      <c r="C45" s="29" t="s">
        <v>100</v>
      </c>
      <c r="D45" s="29" t="s">
        <v>96</v>
      </c>
      <c r="E45" s="33">
        <v>430400</v>
      </c>
      <c r="F45" s="36">
        <v>45512</v>
      </c>
      <c r="G45" s="40">
        <v>430400</v>
      </c>
      <c r="H45" s="33">
        <f t="shared" si="2"/>
        <v>0</v>
      </c>
      <c r="I45" s="11"/>
    </row>
    <row r="46" spans="1:9" customFormat="1" ht="15" customHeight="1" x14ac:dyDescent="0.25">
      <c r="A46" s="29" t="s">
        <v>75</v>
      </c>
      <c r="B46" s="30">
        <v>45490</v>
      </c>
      <c r="C46" s="29" t="s">
        <v>87</v>
      </c>
      <c r="D46" s="29" t="s">
        <v>81</v>
      </c>
      <c r="E46" s="33">
        <v>50140.05</v>
      </c>
      <c r="F46" s="36">
        <v>45511</v>
      </c>
      <c r="G46" s="40">
        <v>50140.05</v>
      </c>
      <c r="H46" s="33">
        <f t="shared" si="2"/>
        <v>0</v>
      </c>
      <c r="I46" s="7"/>
    </row>
    <row r="47" spans="1:9" customFormat="1" ht="15" customHeight="1" x14ac:dyDescent="0.25">
      <c r="A47" s="29" t="s">
        <v>45</v>
      </c>
      <c r="B47" s="30">
        <v>45505</v>
      </c>
      <c r="C47" s="29" t="s">
        <v>46</v>
      </c>
      <c r="D47" s="29" t="s">
        <v>144</v>
      </c>
      <c r="E47" s="33">
        <v>78225.2</v>
      </c>
      <c r="F47" s="36">
        <v>45535</v>
      </c>
      <c r="G47" s="40">
        <v>0</v>
      </c>
      <c r="H47" s="33">
        <f t="shared" si="2"/>
        <v>78225.2</v>
      </c>
      <c r="I47" s="7"/>
    </row>
    <row r="48" spans="1:9" customFormat="1" ht="15" customHeight="1" x14ac:dyDescent="0.25">
      <c r="A48" s="29" t="s">
        <v>99</v>
      </c>
      <c r="B48" s="30">
        <v>45535</v>
      </c>
      <c r="C48" s="29" t="s">
        <v>84</v>
      </c>
      <c r="D48" s="29" t="s">
        <v>149</v>
      </c>
      <c r="E48" s="33">
        <v>87745.06</v>
      </c>
      <c r="F48" s="36">
        <v>45535</v>
      </c>
      <c r="G48" s="40">
        <v>0</v>
      </c>
      <c r="H48" s="33">
        <f t="shared" si="2"/>
        <v>87745.06</v>
      </c>
      <c r="I48" s="11"/>
    </row>
    <row r="49" spans="1:9" customFormat="1" ht="15" customHeight="1" x14ac:dyDescent="0.25">
      <c r="A49" s="29" t="s">
        <v>138</v>
      </c>
      <c r="B49" s="30">
        <v>45524</v>
      </c>
      <c r="C49" s="29" t="s">
        <v>169</v>
      </c>
      <c r="D49" s="29" t="s">
        <v>162</v>
      </c>
      <c r="E49" s="33">
        <v>57350.8</v>
      </c>
      <c r="F49" s="36">
        <v>45535</v>
      </c>
      <c r="G49" s="40">
        <v>0</v>
      </c>
      <c r="H49" s="33">
        <f t="shared" si="2"/>
        <v>57350.8</v>
      </c>
      <c r="I49" s="7"/>
    </row>
    <row r="50" spans="1:9" customFormat="1" ht="15" customHeight="1" x14ac:dyDescent="0.25">
      <c r="A50" s="29" t="s">
        <v>142</v>
      </c>
      <c r="B50" s="30">
        <v>45532</v>
      </c>
      <c r="C50" s="29" t="s">
        <v>170</v>
      </c>
      <c r="D50" s="29" t="s">
        <v>163</v>
      </c>
      <c r="E50" s="33">
        <v>3010.99</v>
      </c>
      <c r="F50" s="36">
        <v>45535</v>
      </c>
      <c r="G50" s="40">
        <v>0</v>
      </c>
      <c r="H50" s="33">
        <f t="shared" si="2"/>
        <v>3010.99</v>
      </c>
      <c r="I50" s="7"/>
    </row>
    <row r="51" spans="1:9" customFormat="1" ht="15" customHeight="1" x14ac:dyDescent="0.25">
      <c r="A51" s="29" t="s">
        <v>145</v>
      </c>
      <c r="B51" s="30">
        <v>45526</v>
      </c>
      <c r="C51" s="29" t="s">
        <v>171</v>
      </c>
      <c r="D51" s="29" t="s">
        <v>164</v>
      </c>
      <c r="E51" s="33">
        <v>19801.45</v>
      </c>
      <c r="F51" s="36">
        <v>45535</v>
      </c>
      <c r="G51" s="40">
        <v>0</v>
      </c>
      <c r="H51" s="33">
        <f t="shared" si="2"/>
        <v>19801.45</v>
      </c>
      <c r="I51" s="7"/>
    </row>
    <row r="52" spans="1:9" customFormat="1" ht="15" customHeight="1" x14ac:dyDescent="0.25">
      <c r="A52" s="29" t="s">
        <v>76</v>
      </c>
      <c r="B52" s="30">
        <v>45481</v>
      </c>
      <c r="C52" s="29" t="s">
        <v>88</v>
      </c>
      <c r="D52" s="29" t="s">
        <v>82</v>
      </c>
      <c r="E52" s="33">
        <v>7593.6</v>
      </c>
      <c r="F52" s="36">
        <v>45505</v>
      </c>
      <c r="G52" s="40">
        <v>7593.6</v>
      </c>
      <c r="H52" s="33">
        <f t="shared" si="2"/>
        <v>0</v>
      </c>
      <c r="I52" s="7"/>
    </row>
    <row r="53" spans="1:9" customFormat="1" ht="15" customHeight="1" x14ac:dyDescent="0.25">
      <c r="A53" s="29" t="s">
        <v>108</v>
      </c>
      <c r="B53" s="30">
        <v>45491</v>
      </c>
      <c r="C53" s="29" t="s">
        <v>109</v>
      </c>
      <c r="D53" s="29" t="s">
        <v>110</v>
      </c>
      <c r="E53" s="33">
        <v>28237.4</v>
      </c>
      <c r="F53" s="36">
        <v>45526</v>
      </c>
      <c r="G53" s="40">
        <v>28237.4</v>
      </c>
      <c r="H53" s="33">
        <f t="shared" si="2"/>
        <v>0</v>
      </c>
      <c r="I53" s="11"/>
    </row>
    <row r="54" spans="1:9" customFormat="1" ht="15" customHeight="1" x14ac:dyDescent="0.25">
      <c r="A54" s="29" t="s">
        <v>132</v>
      </c>
      <c r="B54" s="30">
        <v>45525</v>
      </c>
      <c r="C54" s="46" t="s">
        <v>172</v>
      </c>
      <c r="D54" s="29" t="s">
        <v>165</v>
      </c>
      <c r="E54" s="35">
        <v>25232.2</v>
      </c>
      <c r="F54" s="36">
        <v>45535</v>
      </c>
      <c r="G54" s="40">
        <v>0</v>
      </c>
      <c r="H54" s="33">
        <f t="shared" si="2"/>
        <v>25232.2</v>
      </c>
      <c r="I54" s="11"/>
    </row>
    <row r="55" spans="1:9" customFormat="1" ht="15" customHeight="1" x14ac:dyDescent="0.25">
      <c r="A55" s="29" t="s">
        <v>32</v>
      </c>
      <c r="B55" s="30">
        <v>45491</v>
      </c>
      <c r="C55" s="46" t="s">
        <v>120</v>
      </c>
      <c r="D55" s="29" t="s">
        <v>121</v>
      </c>
      <c r="E55" s="35">
        <v>12871</v>
      </c>
      <c r="F55" s="36">
        <v>45517</v>
      </c>
      <c r="G55" s="40">
        <v>12871</v>
      </c>
      <c r="H55" s="33">
        <f t="shared" si="2"/>
        <v>0</v>
      </c>
      <c r="I55" s="11"/>
    </row>
    <row r="56" spans="1:9" customFormat="1" ht="15" customHeight="1" x14ac:dyDescent="0.25">
      <c r="A56" s="29" t="s">
        <v>34</v>
      </c>
      <c r="B56" s="30">
        <v>45505</v>
      </c>
      <c r="C56" s="46" t="s">
        <v>35</v>
      </c>
      <c r="D56" s="29" t="s">
        <v>135</v>
      </c>
      <c r="E56" s="35">
        <v>5380</v>
      </c>
      <c r="F56" s="36">
        <v>45535</v>
      </c>
      <c r="G56" s="35">
        <v>0</v>
      </c>
      <c r="H56" s="33">
        <f t="shared" si="2"/>
        <v>5380</v>
      </c>
      <c r="I56" s="7"/>
    </row>
    <row r="57" spans="1:9" customFormat="1" ht="15" customHeight="1" x14ac:dyDescent="0.25">
      <c r="A57" s="29" t="s">
        <v>93</v>
      </c>
      <c r="B57" s="30">
        <v>45478</v>
      </c>
      <c r="C57" s="46" t="s">
        <v>101</v>
      </c>
      <c r="D57" s="29" t="s">
        <v>94</v>
      </c>
      <c r="E57" s="35">
        <v>342969</v>
      </c>
      <c r="F57" s="36">
        <v>45505</v>
      </c>
      <c r="G57" s="40">
        <v>342969</v>
      </c>
      <c r="H57" s="33">
        <f t="shared" si="2"/>
        <v>0</v>
      </c>
      <c r="I57" s="11"/>
    </row>
    <row r="58" spans="1:9" customFormat="1" ht="15" customHeight="1" x14ac:dyDescent="0.25">
      <c r="A58" s="29" t="s">
        <v>89</v>
      </c>
      <c r="B58" s="30">
        <v>45511</v>
      </c>
      <c r="C58" s="46" t="s">
        <v>173</v>
      </c>
      <c r="D58" s="29" t="s">
        <v>140</v>
      </c>
      <c r="E58" s="35">
        <f>823140+1337468</f>
        <v>2160608</v>
      </c>
      <c r="F58" s="36">
        <v>45535</v>
      </c>
      <c r="G58" s="40">
        <v>0</v>
      </c>
      <c r="H58" s="33">
        <f t="shared" si="2"/>
        <v>2160608</v>
      </c>
      <c r="I58" s="11"/>
    </row>
    <row r="59" spans="1:9" customFormat="1" ht="15" customHeight="1" x14ac:dyDescent="0.25">
      <c r="A59" s="29" t="s">
        <v>91</v>
      </c>
      <c r="B59" s="30">
        <v>45478</v>
      </c>
      <c r="C59" s="46" t="s">
        <v>102</v>
      </c>
      <c r="D59" s="29" t="s">
        <v>92</v>
      </c>
      <c r="E59" s="35">
        <v>37424.97</v>
      </c>
      <c r="F59" s="36">
        <v>45510</v>
      </c>
      <c r="G59" s="35">
        <v>37424.97</v>
      </c>
      <c r="H59" s="33">
        <f t="shared" si="2"/>
        <v>0</v>
      </c>
      <c r="I59" s="7"/>
    </row>
    <row r="60" spans="1:9" customFormat="1" ht="15" customHeight="1" x14ac:dyDescent="0.25">
      <c r="A60" s="29" t="s">
        <v>71</v>
      </c>
      <c r="B60" s="30">
        <v>45504</v>
      </c>
      <c r="C60" s="29" t="s">
        <v>72</v>
      </c>
      <c r="D60" s="29" t="s">
        <v>118</v>
      </c>
      <c r="E60" s="33">
        <v>917196.93</v>
      </c>
      <c r="F60" s="36">
        <v>45524</v>
      </c>
      <c r="G60" s="40">
        <v>917196.93</v>
      </c>
      <c r="H60" s="33">
        <f t="shared" si="2"/>
        <v>0</v>
      </c>
      <c r="I60" s="7"/>
    </row>
    <row r="61" spans="1:9" customFormat="1" ht="15" customHeight="1" x14ac:dyDescent="0.25">
      <c r="A61" s="29" t="s">
        <v>63</v>
      </c>
      <c r="B61" s="30">
        <v>45497</v>
      </c>
      <c r="C61" s="29" t="s">
        <v>64</v>
      </c>
      <c r="D61" s="29" t="s">
        <v>114</v>
      </c>
      <c r="E61" s="33">
        <v>249208.86</v>
      </c>
      <c r="F61" s="36">
        <v>45524</v>
      </c>
      <c r="G61" s="40">
        <v>39414.67</v>
      </c>
      <c r="H61" s="33">
        <f t="shared" si="2"/>
        <v>209794.19</v>
      </c>
      <c r="I61" s="11"/>
    </row>
    <row r="62" spans="1:9" customFormat="1" ht="15" customHeight="1" x14ac:dyDescent="0.25">
      <c r="A62" s="29" t="s">
        <v>24</v>
      </c>
      <c r="B62" s="30">
        <v>45499</v>
      </c>
      <c r="C62" s="38" t="s">
        <v>15</v>
      </c>
      <c r="D62" s="29" t="s">
        <v>128</v>
      </c>
      <c r="E62" s="33">
        <v>693754.59</v>
      </c>
      <c r="F62" s="36">
        <v>45525</v>
      </c>
      <c r="G62" s="40">
        <f>43152.49+29592.84+6426.54</f>
        <v>79171.87</v>
      </c>
      <c r="H62" s="33">
        <f t="shared" si="2"/>
        <v>614582.72</v>
      </c>
      <c r="I62" s="11"/>
    </row>
    <row r="63" spans="1:9" customFormat="1" ht="15" customHeight="1" x14ac:dyDescent="0.25">
      <c r="A63" s="29" t="s">
        <v>25</v>
      </c>
      <c r="B63" s="30">
        <v>45499</v>
      </c>
      <c r="C63" s="38" t="s">
        <v>26</v>
      </c>
      <c r="D63" s="29" t="s">
        <v>107</v>
      </c>
      <c r="E63" s="35">
        <f>86888.16+86888.16</f>
        <v>173776.32</v>
      </c>
      <c r="F63" s="36">
        <v>45524</v>
      </c>
      <c r="G63" s="37">
        <v>86888.16</v>
      </c>
      <c r="H63" s="35">
        <f t="shared" si="2"/>
        <v>86888.16</v>
      </c>
      <c r="I63" s="11"/>
    </row>
    <row r="64" spans="1:9" ht="22.9" customHeight="1" x14ac:dyDescent="0.25">
      <c r="A64" s="15" t="s">
        <v>27</v>
      </c>
      <c r="B64" s="15"/>
      <c r="C64" s="15"/>
      <c r="D64" s="15"/>
      <c r="E64" s="8">
        <f>SUM(E9:E63)</f>
        <v>18792787.73</v>
      </c>
      <c r="F64" s="8"/>
      <c r="G64" s="8">
        <f>SUM(G9:G63)</f>
        <v>5519355.9100000001</v>
      </c>
      <c r="H64" s="8">
        <f>SUM(H9:H63)</f>
        <v>13269638.539999999</v>
      </c>
      <c r="I64" s="10"/>
    </row>
    <row r="65" spans="3:9" x14ac:dyDescent="0.2">
      <c r="D65" s="16"/>
      <c r="G65" s="9"/>
      <c r="I65" s="10"/>
    </row>
    <row r="66" spans="3:9" x14ac:dyDescent="0.2">
      <c r="D66" s="16"/>
      <c r="G66" s="9"/>
      <c r="I66" s="10"/>
    </row>
    <row r="67" spans="3:9" x14ac:dyDescent="0.2">
      <c r="G67" s="9"/>
    </row>
    <row r="69" spans="3:9" x14ac:dyDescent="0.2">
      <c r="C69" s="17"/>
    </row>
    <row r="70" spans="3:9" x14ac:dyDescent="0.2">
      <c r="C70" s="16"/>
    </row>
  </sheetData>
  <autoFilter ref="A8:H63" xr:uid="{00000000-0009-0000-0000-000000000000}">
    <sortState xmlns:xlrd2="http://schemas.microsoft.com/office/spreadsheetml/2017/richdata2" ref="A9:H63">
      <sortCondition ref="A8:A63"/>
    </sortState>
  </autoFilter>
  <sortState xmlns:xlrd2="http://schemas.microsoft.com/office/spreadsheetml/2017/richdata2" ref="A10:I63">
    <sortCondition ref="A9:A63"/>
  </sortState>
  <mergeCells count="4">
    <mergeCell ref="A4:H4"/>
    <mergeCell ref="A5:H5"/>
    <mergeCell ref="A6:H6"/>
    <mergeCell ref="A7:H7"/>
  </mergeCells>
  <pageMargins left="0.7" right="0.7" top="0.75" bottom="0.75" header="0.3" footer="0.3"/>
  <pageSetup scale="46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elements/1.1/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2024-09-16T18:28:25Z</cp:lastPrinted>
  <dcterms:created xsi:type="dcterms:W3CDTF">2023-02-06T15:07:28Z</dcterms:created>
  <dcterms:modified xsi:type="dcterms:W3CDTF">2024-09-16T18:28:30Z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