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D566FAC-16BB-418F-AA67-01A04BF34CE5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FEBRERO" sheetId="2" r:id="rId1"/>
  </sheets>
  <definedNames>
    <definedName name="_xlnm._FilterDatabase" localSheetId="0" hidden="1">FEBRERO!$A$9:$H$49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24" i="2"/>
  <c r="H23" i="2"/>
  <c r="H41" i="2"/>
  <c r="H29" i="2"/>
  <c r="H20" i="2"/>
  <c r="E49" i="2"/>
  <c r="H14" i="2"/>
  <c r="E22" i="2"/>
  <c r="H22" i="2" s="1"/>
  <c r="H39" i="2"/>
  <c r="H48" i="2"/>
  <c r="E43" i="2"/>
  <c r="G47" i="2"/>
  <c r="G19" i="2"/>
  <c r="E19" i="2"/>
  <c r="H28" i="2"/>
  <c r="G37" i="2"/>
  <c r="E37" i="2"/>
  <c r="G24" i="2"/>
  <c r="G10" i="2"/>
  <c r="G33" i="2"/>
  <c r="E33" i="2"/>
  <c r="H34" i="2"/>
  <c r="E46" i="2"/>
  <c r="E27" i="2"/>
  <c r="G15" i="2"/>
  <c r="E15" i="2"/>
  <c r="G40" i="2"/>
  <c r="E40" i="2"/>
  <c r="H32" i="2"/>
  <c r="G50" i="2" l="1"/>
  <c r="H19" i="2"/>
  <c r="H13" i="2"/>
  <c r="H40" i="2"/>
  <c r="H12" i="2"/>
  <c r="H47" i="2" l="1"/>
  <c r="H10" i="2" l="1"/>
  <c r="H38" i="2"/>
  <c r="H42" i="2"/>
  <c r="H35" i="2"/>
  <c r="H46" i="2"/>
  <c r="E50" i="2" l="1"/>
  <c r="H33" i="2"/>
  <c r="H37" i="2"/>
  <c r="H25" i="2"/>
  <c r="H21" i="2"/>
  <c r="H43" i="2"/>
  <c r="H17" i="2" l="1"/>
  <c r="H24" i="2" l="1"/>
  <c r="H36" i="2"/>
  <c r="H31" i="2" l="1"/>
  <c r="H44" i="2"/>
  <c r="H11" i="2" l="1"/>
  <c r="H15" i="2"/>
  <c r="H50" i="2" l="1"/>
  <c r="H49" i="2"/>
  <c r="H45" i="2"/>
  <c r="H30" i="2"/>
  <c r="H27" i="2"/>
  <c r="H26" i="2"/>
  <c r="H18" i="2"/>
  <c r="H16" i="2"/>
</calcChain>
</file>

<file path=xl/sharedStrings.xml><?xml version="1.0" encoding="utf-8"?>
<sst xmlns="http://schemas.openxmlformats.org/spreadsheetml/2006/main" count="144" uniqueCount="143">
  <si>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</si>
  <si>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</si>
  <si>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</si>
  <si>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</si>
  <si>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</si>
  <si>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</si>
  <si>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</si>
  <si>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</si>
  <si>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</si>
  <si>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</si>
  <si>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</si>
  <si>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</si>
  <si>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</si>
  <si>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</si>
  <si>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</si>
  <si>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</si>
  <si>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</si>
  <si>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</si>
  <si>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</si>
  <si>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</si>
  <si>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</si>
  <si>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</si>
  <si>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</si>
  <si>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</si>
  <si>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</si>
  <si>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</si>
  <si>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</si>
  <si>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</si>
  <si>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</si>
  <si>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</si>
  <si>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</si>
  <si>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</si>
  <si>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</si>
  <si>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</si>
  <si>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</si>
  <si>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</si>
  <si>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</si>
  <si>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</si>
  <si>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</si>
  <si>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</si>
  <si>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</si>
  <si>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</si>
  <si>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</si>
  <si>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</si>
  <si>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</si>
  <si>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</si>
  <si>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</si>
  <si>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</si>
  <si>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CENTRO COPIADORA NACO</t>
  </si>
  <si>
    <t>P/Servicios de impresión y encuadernación  labor diaria del CNZFE.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</si>
  <si>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</si>
  <si>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</si>
  <si>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</si>
  <si>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</si>
  <si>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</si>
  <si>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</si>
  <si>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</si>
  <si>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 xml:space="preserve">M A CREACIONES ACRILICAS </t>
  </si>
  <si>
    <t>P/Servicios de instalacion tarjas o placas de impresion.</t>
  </si>
  <si>
    <t>26/12/23</t>
  </si>
  <si>
    <t>P/Compra de banderas p/uso de la institucion.</t>
  </si>
  <si>
    <t>P/Compra agendas para colaboradores de la institucion.</t>
  </si>
  <si>
    <t>EDICIONES VALDES SRL</t>
  </si>
  <si>
    <t>SCONTO HOLDINGS SRL</t>
  </si>
  <si>
    <t>B1500000015</t>
  </si>
  <si>
    <t xml:space="preserve">OFICINA GUBERNAMENTAL DE TEC. DE LA INF. </t>
  </si>
  <si>
    <t>P/Actualizacion licencia informatica.</t>
  </si>
  <si>
    <t>B1500002788</t>
  </si>
  <si>
    <t>Flota Enero 2024.</t>
  </si>
  <si>
    <t xml:space="preserve">ASOCIACION DE PRODUCTORES DE CIGARROS </t>
  </si>
  <si>
    <t>P/Partcipacion evento Procigar festival 2024.</t>
  </si>
  <si>
    <t>B1500000136</t>
  </si>
  <si>
    <t xml:space="preserve">P/Servicios de mantenimiento y rep. equipo de generacion. </t>
  </si>
  <si>
    <t>SAN MIGUEL &amp; CIS SRL</t>
  </si>
  <si>
    <t>ASOCIACION DE SERVIDORES PUBLICOS CNZFE</t>
  </si>
  <si>
    <t>Pago contribucion a la ASP de la institucion.</t>
  </si>
  <si>
    <t>Asociacion ASP.</t>
  </si>
  <si>
    <t>CORRESPONDIENTE AL 29 DE FEBRERO 2024</t>
  </si>
  <si>
    <t>CONT8510/23-B1500000127</t>
  </si>
  <si>
    <t>GTS DOMINICANA</t>
  </si>
  <si>
    <t>Pago utensilios de comida p/uso de la institucion.</t>
  </si>
  <si>
    <t>B1500000161</t>
  </si>
  <si>
    <t>B1500002486/2498</t>
  </si>
  <si>
    <t>Combustible Febrero 2024.</t>
  </si>
  <si>
    <t>B1500003044</t>
  </si>
  <si>
    <t>B1500048566/49323</t>
  </si>
  <si>
    <t>B1500314152/319389</t>
  </si>
  <si>
    <t>B1500003902/3937</t>
  </si>
  <si>
    <t>CONT1528/23-B1500000333</t>
  </si>
  <si>
    <t>B1500002452</t>
  </si>
  <si>
    <t>B1500012367/12475</t>
  </si>
  <si>
    <t>B1500031654/31684</t>
  </si>
  <si>
    <t>05/02-15/02/24</t>
  </si>
  <si>
    <t>P/Servicios de internet No. 829-110-6594,0829-118-1864,  CENTRAL TELEF. correspondiente al 2024.</t>
  </si>
  <si>
    <t>FACTURAS NO.1724/1735</t>
  </si>
  <si>
    <t>CONT-0009/23-B150002909</t>
  </si>
  <si>
    <t>B1500000238</t>
  </si>
  <si>
    <t>02/01-01/02/24</t>
  </si>
  <si>
    <t>B1500133491/133509/135381/135399</t>
  </si>
  <si>
    <t>CON2268/23-B1500005421</t>
  </si>
  <si>
    <t>03/01-25/01/24</t>
  </si>
  <si>
    <t>CON5341/23-B1500014104/14129/14171/14186/14303/14364</t>
  </si>
  <si>
    <t>26/01-26/02/24</t>
  </si>
  <si>
    <t>18/02-19/02/24</t>
  </si>
  <si>
    <t>B1500011870/11946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</si>
  <si>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</si>
  <si>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</si>
  <si>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</si>
  <si>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</si>
  <si>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</si>
  <si>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</si>
  <si>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23/01-12/02/24</t>
  </si>
  <si>
    <t>CENTRO CUESTA NACIONAL, SAS</t>
  </si>
  <si>
    <t>30/01-29/02/24</t>
  </si>
  <si>
    <t>B1500189619/178068</t>
  </si>
  <si>
    <t>P/Devolucion de recursos por concepto de  formularios.</t>
  </si>
  <si>
    <t>ASOCIACION DOMINICANA DE ZONAS FRANCAS INC</t>
  </si>
  <si>
    <t>P/Participacion de semana de negocios torneo annual de golf.</t>
  </si>
  <si>
    <t>B1500000087</t>
  </si>
  <si>
    <t>CONT-2023</t>
  </si>
  <si>
    <t>CONT-9929-2023</t>
  </si>
  <si>
    <t>CONT4402/2023</t>
  </si>
  <si>
    <t>C &amp; C TECHNOLOGY SUPPLY, SRL</t>
  </si>
  <si>
    <t>Servicios alimenticios personal de la institucion.</t>
  </si>
  <si>
    <t>BS-3122/24</t>
  </si>
  <si>
    <t>FR MULTISERVICIOS SRL</t>
  </si>
  <si>
    <t>SANTANA GERMAN SUPPLY BATERIA</t>
  </si>
  <si>
    <t>CONSULTORES EN SEGURIDAD TECNOLOGICA</t>
  </si>
  <si>
    <t>27/01-27/02/24</t>
  </si>
  <si>
    <t>E4500000033883/34227/36532/36871</t>
  </si>
  <si>
    <t>E450000001497/1881</t>
  </si>
  <si>
    <t>P/Servicios de catering colaboradores del CNZFE.</t>
  </si>
  <si>
    <t>Compra batrias para tecnologia</t>
  </si>
  <si>
    <t>Ventas de Form. de Expotación Vuce-aduanas.</t>
  </si>
  <si>
    <t>B1500000160</t>
  </si>
  <si>
    <t>3/15/2024</t>
  </si>
  <si>
    <t>B1500000133</t>
  </si>
  <si>
    <t>Renovacion de Licencias Antivirus</t>
  </si>
  <si>
    <t>P/Agroforestales para uso de la institucion.</t>
  </si>
  <si>
    <t>Pago 75%  programa académico a colaboarores de la institucion.</t>
  </si>
  <si>
    <t>Compra papel timbrado p/institucion</t>
  </si>
  <si>
    <t>B1500000753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</si>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</sst>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3" fillId="0" borderId="0" xfId="0" applyNumberFormat="1" applyFont="1"/>
    <xf numFmtId="43" fontId="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0" fillId="0" borderId="1" xfId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3</xdr:row>
      <xdr:rowOff>77755</xdr:rowOff>
    </xdr:from>
    <xdr:to>
      <xdr:col>0</xdr:col>
      <xdr:colOff>3304593</xdr:colOff>
      <xdr:row>6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573444"/>
          <a:ext cx="2964314" cy="76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A8" sqref="A8:H8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56" style="12" customWidth="1"/>
    <col min="4" max="4" width="40.710937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3"/>
      <c r="C3" s="13"/>
      <c r="E3" s="2"/>
      <c r="F3" s="5"/>
      <c r="G3" s="5"/>
      <c r="H3" s="2"/>
    </row>
    <row r="4" spans="1:9" x14ac:dyDescent="0.2">
      <c r="C4" s="13"/>
      <c r="D4" s="14"/>
      <c r="H4" s="2"/>
    </row>
    <row r="5" spans="1:9" ht="21" x14ac:dyDescent="0.35">
      <c r="A5" s="44" t="s">
        <v>142</v>
      </c>
      <c r="B5" s="44"/>
      <c r="C5" s="44"/>
      <c r="D5" s="44"/>
      <c r="E5" s="44"/>
      <c r="F5" s="44"/>
      <c r="G5" s="44"/>
      <c r="H5" s="44"/>
    </row>
    <row r="6" spans="1:9" ht="21" x14ac:dyDescent="0.35">
      <c r="A6" s="44" t="s">
        <v>77</v>
      </c>
      <c r="B6" s="44"/>
      <c r="C6" s="44"/>
      <c r="D6" s="44"/>
      <c r="E6" s="44"/>
      <c r="F6" s="44"/>
      <c r="G6" s="44"/>
      <c r="H6" s="44"/>
      <c r="I6" s="24"/>
    </row>
    <row r="7" spans="1:9" ht="21" x14ac:dyDescent="0.35">
      <c r="A7" s="44" t="s">
        <v>0</v>
      </c>
      <c r="B7" s="44"/>
      <c r="C7" s="44"/>
      <c r="D7" s="44"/>
      <c r="E7" s="44"/>
      <c r="F7" s="44"/>
      <c r="G7" s="44"/>
      <c r="H7" s="44"/>
    </row>
    <row r="8" spans="1:9" ht="21" x14ac:dyDescent="0.35">
      <c r="A8" s="45" t="s">
        <v>1</v>
      </c>
      <c r="B8" s="45"/>
      <c r="C8" s="45"/>
      <c r="D8" s="45"/>
      <c r="E8" s="45"/>
      <c r="F8" s="45"/>
      <c r="G8" s="45"/>
      <c r="H8" s="45"/>
    </row>
    <row r="9" spans="1:9" s="6" customFormat="1" ht="78.75" x14ac:dyDescent="0.25">
      <c r="A9" s="16" t="s">
        <v>2</v>
      </c>
      <c r="B9" s="17" t="s">
        <v>3</v>
      </c>
      <c r="C9" s="17" t="s">
        <v>4</v>
      </c>
      <c r="D9" s="18" t="s">
        <v>5</v>
      </c>
      <c r="E9" s="19" t="s">
        <v>6</v>
      </c>
      <c r="F9" s="20" t="s">
        <v>7</v>
      </c>
      <c r="G9" s="20" t="s">
        <v>8</v>
      </c>
      <c r="H9" s="21" t="s">
        <v>9</v>
      </c>
    </row>
    <row r="10" spans="1:9" customFormat="1" ht="15" customHeight="1" x14ac:dyDescent="0.25">
      <c r="A10" s="27" t="s">
        <v>10</v>
      </c>
      <c r="B10" s="28" t="s">
        <v>92</v>
      </c>
      <c r="C10" s="29" t="s">
        <v>11</v>
      </c>
      <c r="D10" s="29" t="s">
        <v>130</v>
      </c>
      <c r="E10" s="25">
        <f>160635.85+25343.5</f>
        <v>185979.35</v>
      </c>
      <c r="F10" s="30">
        <v>45342</v>
      </c>
      <c r="G10" s="23">
        <f>25343.5+160635.85</f>
        <v>185979.35</v>
      </c>
      <c r="H10" s="22">
        <f t="shared" ref="H10:H49" si="0">+E10-G10</f>
        <v>0</v>
      </c>
      <c r="I10" s="7"/>
    </row>
    <row r="11" spans="1:9" customFormat="1" ht="15" customHeight="1" x14ac:dyDescent="0.25">
      <c r="A11" s="27" t="s">
        <v>12</v>
      </c>
      <c r="B11" s="28">
        <v>45323</v>
      </c>
      <c r="C11" s="31" t="s">
        <v>115</v>
      </c>
      <c r="D11" s="32" t="s">
        <v>133</v>
      </c>
      <c r="E11" s="22">
        <f>763750+767520+609375</f>
        <v>2140645</v>
      </c>
      <c r="F11" s="30">
        <v>47163</v>
      </c>
      <c r="G11" s="33">
        <v>763750</v>
      </c>
      <c r="H11" s="22">
        <f t="shared" si="0"/>
        <v>1376895</v>
      </c>
      <c r="I11" s="7"/>
    </row>
    <row r="12" spans="1:9" customFormat="1" ht="15" customHeight="1" x14ac:dyDescent="0.25">
      <c r="A12" s="27" t="s">
        <v>69</v>
      </c>
      <c r="B12" s="28">
        <v>45307</v>
      </c>
      <c r="C12" s="31" t="s">
        <v>70</v>
      </c>
      <c r="D12" s="32" t="s">
        <v>71</v>
      </c>
      <c r="E12" s="22">
        <v>347982</v>
      </c>
      <c r="F12" s="30">
        <v>45336</v>
      </c>
      <c r="G12" s="33">
        <v>347982</v>
      </c>
      <c r="H12" s="22">
        <f t="shared" si="0"/>
        <v>0</v>
      </c>
      <c r="I12" s="7"/>
    </row>
    <row r="13" spans="1:9" customFormat="1" ht="15" customHeight="1" x14ac:dyDescent="0.25">
      <c r="A13" s="27" t="s">
        <v>74</v>
      </c>
      <c r="B13" s="28">
        <v>45322</v>
      </c>
      <c r="C13" s="31" t="s">
        <v>75</v>
      </c>
      <c r="D13" s="34" t="s">
        <v>76</v>
      </c>
      <c r="E13" s="22">
        <v>200000</v>
      </c>
      <c r="F13" s="30">
        <v>45342</v>
      </c>
      <c r="G13" s="33">
        <v>200000</v>
      </c>
      <c r="H13" s="22">
        <f t="shared" si="0"/>
        <v>0</v>
      </c>
      <c r="I13" s="7"/>
    </row>
    <row r="14" spans="1:9" customFormat="1" ht="15" customHeight="1" x14ac:dyDescent="0.25">
      <c r="A14" s="27" t="s">
        <v>116</v>
      </c>
      <c r="B14" s="28">
        <v>45337</v>
      </c>
      <c r="C14" s="31" t="s">
        <v>117</v>
      </c>
      <c r="D14" s="32" t="s">
        <v>118</v>
      </c>
      <c r="E14" s="22">
        <v>295000</v>
      </c>
      <c r="F14" s="30">
        <v>45351</v>
      </c>
      <c r="G14" s="33">
        <v>0</v>
      </c>
      <c r="H14" s="22">
        <f t="shared" si="0"/>
        <v>295000</v>
      </c>
      <c r="I14" s="7"/>
    </row>
    <row r="15" spans="1:9" customFormat="1" ht="15" customHeight="1" x14ac:dyDescent="0.25">
      <c r="A15" s="27" t="s">
        <v>34</v>
      </c>
      <c r="B15" s="28">
        <v>45323</v>
      </c>
      <c r="C15" s="29" t="s">
        <v>35</v>
      </c>
      <c r="D15" s="31" t="s">
        <v>85</v>
      </c>
      <c r="E15" s="22">
        <f>755+714</f>
        <v>1469</v>
      </c>
      <c r="F15" s="30">
        <v>45350</v>
      </c>
      <c r="G15" s="33">
        <f>755+714</f>
        <v>1469</v>
      </c>
      <c r="H15" s="22">
        <f t="shared" si="0"/>
        <v>0</v>
      </c>
      <c r="I15" s="7"/>
    </row>
    <row r="16" spans="1:9" customFormat="1" ht="15" customHeight="1" x14ac:dyDescent="0.25">
      <c r="A16" s="27" t="s">
        <v>13</v>
      </c>
      <c r="B16" s="28">
        <v>45323</v>
      </c>
      <c r="C16" s="29" t="s">
        <v>83</v>
      </c>
      <c r="D16" s="27" t="s">
        <v>68</v>
      </c>
      <c r="E16" s="25">
        <v>600000</v>
      </c>
      <c r="F16" s="30">
        <v>45338</v>
      </c>
      <c r="G16" s="23">
        <v>600000</v>
      </c>
      <c r="H16" s="22">
        <f t="shared" si="0"/>
        <v>0</v>
      </c>
      <c r="I16" s="7"/>
    </row>
    <row r="17" spans="1:9" customFormat="1" ht="15" customHeight="1" x14ac:dyDescent="0.25">
      <c r="A17" s="27" t="s">
        <v>54</v>
      </c>
      <c r="B17" s="28" t="s">
        <v>53</v>
      </c>
      <c r="C17" s="29" t="s">
        <v>60</v>
      </c>
      <c r="D17" s="27" t="s">
        <v>55</v>
      </c>
      <c r="E17" s="25">
        <v>10509</v>
      </c>
      <c r="F17" s="30">
        <v>45351</v>
      </c>
      <c r="G17" s="23">
        <v>0</v>
      </c>
      <c r="H17" s="22">
        <f t="shared" si="0"/>
        <v>10509</v>
      </c>
      <c r="I17" s="7"/>
    </row>
    <row r="18" spans="1:9" customFormat="1" ht="15" customHeight="1" x14ac:dyDescent="0.25">
      <c r="A18" s="27" t="s">
        <v>14</v>
      </c>
      <c r="B18" s="28">
        <v>44938</v>
      </c>
      <c r="C18" s="29" t="s">
        <v>15</v>
      </c>
      <c r="D18" s="27" t="s">
        <v>43</v>
      </c>
      <c r="E18" s="25">
        <v>33024.32</v>
      </c>
      <c r="F18" s="30">
        <v>45351</v>
      </c>
      <c r="G18" s="23">
        <v>0</v>
      </c>
      <c r="H18" s="22">
        <f t="shared" si="0"/>
        <v>33024.32</v>
      </c>
      <c r="I18" s="7"/>
    </row>
    <row r="19" spans="1:9" customFormat="1" ht="15" customHeight="1" x14ac:dyDescent="0.25">
      <c r="A19" s="27" t="s">
        <v>16</v>
      </c>
      <c r="B19" s="28" t="s">
        <v>97</v>
      </c>
      <c r="C19" s="31" t="s">
        <v>32</v>
      </c>
      <c r="D19" s="27" t="s">
        <v>98</v>
      </c>
      <c r="E19" s="25">
        <f>163.2+496.8+496.8+163.2</f>
        <v>1320</v>
      </c>
      <c r="F19" s="30">
        <v>45336</v>
      </c>
      <c r="G19" s="23">
        <f>496.8+163.2+660</f>
        <v>1320</v>
      </c>
      <c r="H19" s="22">
        <f t="shared" si="0"/>
        <v>0</v>
      </c>
      <c r="I19" s="7"/>
    </row>
    <row r="20" spans="1:9" customFormat="1" ht="15" customHeight="1" x14ac:dyDescent="0.25">
      <c r="A20" s="27" t="s">
        <v>122</v>
      </c>
      <c r="B20" s="28">
        <v>45341</v>
      </c>
      <c r="C20" s="27" t="s">
        <v>123</v>
      </c>
      <c r="D20" s="27" t="s">
        <v>124</v>
      </c>
      <c r="E20" s="25">
        <v>4688152.47</v>
      </c>
      <c r="F20" s="30">
        <v>45351</v>
      </c>
      <c r="G20" s="23">
        <v>0</v>
      </c>
      <c r="H20" s="22">
        <f t="shared" si="0"/>
        <v>4688152.47</v>
      </c>
      <c r="I20" s="7"/>
    </row>
    <row r="21" spans="1:9" customFormat="1" ht="15" customHeight="1" x14ac:dyDescent="0.25">
      <c r="A21" s="27" t="s">
        <v>48</v>
      </c>
      <c r="B21" s="28">
        <v>45281</v>
      </c>
      <c r="C21" s="27" t="s">
        <v>49</v>
      </c>
      <c r="D21" s="27" t="s">
        <v>89</v>
      </c>
      <c r="E21" s="25">
        <v>1960.55</v>
      </c>
      <c r="F21" s="30">
        <v>45332</v>
      </c>
      <c r="G21" s="23">
        <v>1960.55</v>
      </c>
      <c r="H21" s="22">
        <f t="shared" si="0"/>
        <v>0</v>
      </c>
      <c r="I21" s="7"/>
    </row>
    <row r="22" spans="1:9" customFormat="1" ht="15" customHeight="1" x14ac:dyDescent="0.25">
      <c r="A22" s="27" t="s">
        <v>112</v>
      </c>
      <c r="B22" s="28" t="s">
        <v>113</v>
      </c>
      <c r="C22" s="27" t="s">
        <v>106</v>
      </c>
      <c r="D22" s="27" t="s">
        <v>114</v>
      </c>
      <c r="E22" s="25">
        <f>32171.47+24017.29</f>
        <v>56188.76</v>
      </c>
      <c r="F22" s="30">
        <v>45350</v>
      </c>
      <c r="G22" s="23">
        <v>32171.47</v>
      </c>
      <c r="H22" s="22">
        <f t="shared" si="0"/>
        <v>24017.29</v>
      </c>
      <c r="I22" s="7"/>
    </row>
    <row r="23" spans="1:9" customFormat="1" ht="15" customHeight="1" x14ac:dyDescent="0.25">
      <c r="A23" s="27" t="s">
        <v>127</v>
      </c>
      <c r="B23" s="28">
        <v>45310</v>
      </c>
      <c r="C23" s="27" t="s">
        <v>137</v>
      </c>
      <c r="D23" s="27" t="s">
        <v>136</v>
      </c>
      <c r="E23" s="25">
        <v>354790.8</v>
      </c>
      <c r="F23" s="30">
        <v>45354</v>
      </c>
      <c r="G23" s="23">
        <v>0</v>
      </c>
      <c r="H23" s="22">
        <f t="shared" si="0"/>
        <v>354790.8</v>
      </c>
      <c r="I23" s="7"/>
    </row>
    <row r="24" spans="1:9" customFormat="1" ht="15" customHeight="1" x14ac:dyDescent="0.25">
      <c r="A24" s="31" t="s">
        <v>18</v>
      </c>
      <c r="B24" s="35" t="s">
        <v>128</v>
      </c>
      <c r="C24" s="36" t="s">
        <v>93</v>
      </c>
      <c r="D24" s="31" t="s">
        <v>129</v>
      </c>
      <c r="E24" s="26">
        <f>252791.85+3774.69+251867.28+3870.62</f>
        <v>512304.44</v>
      </c>
      <c r="F24" s="30">
        <v>45339</v>
      </c>
      <c r="G24" s="37">
        <f>252791.85+3774.69</f>
        <v>256566.54</v>
      </c>
      <c r="H24" s="26">
        <f t="shared" si="0"/>
        <v>255737.9</v>
      </c>
      <c r="I24" s="7"/>
    </row>
    <row r="25" spans="1:9" customFormat="1" ht="15" customHeight="1" x14ac:dyDescent="0.25">
      <c r="A25" s="27" t="s">
        <v>62</v>
      </c>
      <c r="B25" s="28" t="s">
        <v>59</v>
      </c>
      <c r="C25" s="31" t="s">
        <v>61</v>
      </c>
      <c r="D25" s="27" t="s">
        <v>56</v>
      </c>
      <c r="E25" s="25">
        <v>32657.45</v>
      </c>
      <c r="F25" s="30">
        <v>45351</v>
      </c>
      <c r="G25" s="23">
        <v>0</v>
      </c>
      <c r="H25" s="26">
        <f t="shared" si="0"/>
        <v>32657.45</v>
      </c>
      <c r="I25" s="7"/>
    </row>
    <row r="26" spans="1:9" customFormat="1" ht="15" customHeight="1" x14ac:dyDescent="0.25">
      <c r="A26" s="27" t="s">
        <v>19</v>
      </c>
      <c r="B26" s="28">
        <v>45328</v>
      </c>
      <c r="C26" s="29" t="s">
        <v>20</v>
      </c>
      <c r="D26" s="31" t="s">
        <v>99</v>
      </c>
      <c r="E26" s="22">
        <v>328287.59999999998</v>
      </c>
      <c r="F26" s="30">
        <v>45351</v>
      </c>
      <c r="G26" s="33">
        <v>43685.599999999999</v>
      </c>
      <c r="H26" s="26">
        <f t="shared" si="0"/>
        <v>284602</v>
      </c>
      <c r="I26" s="7"/>
    </row>
    <row r="27" spans="1:9" customFormat="1" ht="15" customHeight="1" x14ac:dyDescent="0.25">
      <c r="A27" s="27" t="s">
        <v>21</v>
      </c>
      <c r="B27" s="28">
        <v>45344</v>
      </c>
      <c r="C27" s="31" t="s">
        <v>33</v>
      </c>
      <c r="D27" s="27" t="s">
        <v>86</v>
      </c>
      <c r="E27" s="25">
        <f>292325.49+263843.11</f>
        <v>556168.6</v>
      </c>
      <c r="F27" s="30">
        <v>45337</v>
      </c>
      <c r="G27" s="23">
        <v>292325.49</v>
      </c>
      <c r="H27" s="22">
        <f t="shared" si="0"/>
        <v>263843.11</v>
      </c>
      <c r="I27" s="7"/>
    </row>
    <row r="28" spans="1:9" customFormat="1" ht="15" customHeight="1" x14ac:dyDescent="0.25">
      <c r="A28" s="27" t="s">
        <v>38</v>
      </c>
      <c r="B28" s="28">
        <v>45282</v>
      </c>
      <c r="C28" s="29" t="s">
        <v>138</v>
      </c>
      <c r="D28" s="28" t="s">
        <v>95</v>
      </c>
      <c r="E28" s="22">
        <v>47385.34</v>
      </c>
      <c r="F28" s="30">
        <v>45336</v>
      </c>
      <c r="G28" s="33">
        <v>14364.41</v>
      </c>
      <c r="H28" s="22">
        <f t="shared" si="0"/>
        <v>33020.929999999993</v>
      </c>
      <c r="I28" s="7"/>
    </row>
    <row r="29" spans="1:9" customFormat="1" ht="15" customHeight="1" x14ac:dyDescent="0.25">
      <c r="A29" s="27" t="s">
        <v>125</v>
      </c>
      <c r="B29" s="28">
        <v>45338</v>
      </c>
      <c r="C29" s="29" t="s">
        <v>140</v>
      </c>
      <c r="D29" s="28" t="s">
        <v>141</v>
      </c>
      <c r="E29" s="22">
        <v>44829.36</v>
      </c>
      <c r="F29" s="30">
        <v>45338</v>
      </c>
      <c r="G29" s="33">
        <v>0</v>
      </c>
      <c r="H29" s="22">
        <f t="shared" si="0"/>
        <v>44829.36</v>
      </c>
      <c r="I29" s="7"/>
    </row>
    <row r="30" spans="1:9" customFormat="1" ht="15" customHeight="1" x14ac:dyDescent="0.25">
      <c r="A30" s="27" t="s">
        <v>22</v>
      </c>
      <c r="B30" s="28">
        <v>45323</v>
      </c>
      <c r="C30" s="29" t="s">
        <v>139</v>
      </c>
      <c r="D30" s="27" t="s">
        <v>119</v>
      </c>
      <c r="E30" s="22">
        <v>96551.33</v>
      </c>
      <c r="F30" s="30">
        <v>45351</v>
      </c>
      <c r="G30" s="33">
        <v>0</v>
      </c>
      <c r="H30" s="22">
        <f t="shared" si="0"/>
        <v>96551.33</v>
      </c>
      <c r="I30" s="7"/>
    </row>
    <row r="31" spans="1:9" customFormat="1" ht="15" customHeight="1" x14ac:dyDescent="0.25">
      <c r="A31" s="27" t="s">
        <v>41</v>
      </c>
      <c r="B31" s="28">
        <v>45313</v>
      </c>
      <c r="C31" s="31" t="s">
        <v>52</v>
      </c>
      <c r="D31" s="27" t="s">
        <v>78</v>
      </c>
      <c r="E31" s="25">
        <v>364745.76</v>
      </c>
      <c r="F31" s="30">
        <v>45351</v>
      </c>
      <c r="G31" s="23">
        <v>91186.44</v>
      </c>
      <c r="H31" s="22">
        <f t="shared" si="0"/>
        <v>273559.32</v>
      </c>
      <c r="I31" s="7"/>
    </row>
    <row r="32" spans="1:9" customFormat="1" ht="15" customHeight="1" x14ac:dyDescent="0.25">
      <c r="A32" s="27" t="s">
        <v>79</v>
      </c>
      <c r="B32" s="28">
        <v>45329</v>
      </c>
      <c r="C32" s="31" t="s">
        <v>80</v>
      </c>
      <c r="D32" s="27" t="s">
        <v>81</v>
      </c>
      <c r="E32" s="25">
        <v>70618.22</v>
      </c>
      <c r="F32" s="30">
        <v>45350</v>
      </c>
      <c r="G32" s="23">
        <v>70618.22</v>
      </c>
      <c r="H32" s="22">
        <f t="shared" si="0"/>
        <v>0</v>
      </c>
      <c r="I32" s="7"/>
    </row>
    <row r="33" spans="1:9" customFormat="1" ht="15" customHeight="1" x14ac:dyDescent="0.25">
      <c r="A33" s="27" t="s">
        <v>23</v>
      </c>
      <c r="B33" s="28">
        <v>45323</v>
      </c>
      <c r="C33" s="27" t="s">
        <v>24</v>
      </c>
      <c r="D33" s="27" t="s">
        <v>91</v>
      </c>
      <c r="E33" s="25">
        <f>36574.89+319890.22</f>
        <v>356465.11</v>
      </c>
      <c r="F33" s="30">
        <v>45349</v>
      </c>
      <c r="G33" s="23">
        <f>36574.89+319890.22</f>
        <v>356465.11</v>
      </c>
      <c r="H33" s="22">
        <f t="shared" si="0"/>
        <v>0</v>
      </c>
      <c r="I33" s="7"/>
    </row>
    <row r="34" spans="1:9" customFormat="1" ht="15" customHeight="1" x14ac:dyDescent="0.25">
      <c r="A34" s="27" t="s">
        <v>25</v>
      </c>
      <c r="B34" s="28">
        <v>45291</v>
      </c>
      <c r="C34" s="27" t="s">
        <v>42</v>
      </c>
      <c r="D34" s="27" t="s">
        <v>88</v>
      </c>
      <c r="E34" s="22">
        <v>152535.67000000001</v>
      </c>
      <c r="F34" s="30">
        <v>45331</v>
      </c>
      <c r="G34" s="33">
        <v>55894.99</v>
      </c>
      <c r="H34" s="22">
        <f t="shared" si="0"/>
        <v>96640.680000000022</v>
      </c>
      <c r="I34" s="7"/>
    </row>
    <row r="35" spans="1:9" customFormat="1" ht="15" customHeight="1" x14ac:dyDescent="0.25">
      <c r="A35" s="27" t="s">
        <v>57</v>
      </c>
      <c r="B35" s="28">
        <v>45286</v>
      </c>
      <c r="C35" s="27" t="s">
        <v>58</v>
      </c>
      <c r="D35" s="27" t="s">
        <v>96</v>
      </c>
      <c r="E35" s="22">
        <v>27066.89</v>
      </c>
      <c r="F35" s="30">
        <v>45336</v>
      </c>
      <c r="G35" s="33">
        <v>27066.89</v>
      </c>
      <c r="H35" s="22">
        <f t="shared" si="0"/>
        <v>0</v>
      </c>
      <c r="I35" s="7"/>
    </row>
    <row r="36" spans="1:9" customFormat="1" ht="15" customHeight="1" x14ac:dyDescent="0.25">
      <c r="A36" s="27" t="s">
        <v>44</v>
      </c>
      <c r="B36" s="28">
        <v>45323</v>
      </c>
      <c r="C36" s="27" t="s">
        <v>45</v>
      </c>
      <c r="D36" s="27" t="s">
        <v>120</v>
      </c>
      <c r="E36" s="22">
        <v>1414873</v>
      </c>
      <c r="F36" s="30">
        <v>45351</v>
      </c>
      <c r="G36" s="33">
        <v>0</v>
      </c>
      <c r="H36" s="22">
        <f t="shared" si="0"/>
        <v>1414873</v>
      </c>
      <c r="I36" s="7"/>
    </row>
    <row r="37" spans="1:9" customFormat="1" ht="15" customHeight="1" x14ac:dyDescent="0.25">
      <c r="A37" s="27" t="s">
        <v>50</v>
      </c>
      <c r="B37" s="28">
        <v>45317</v>
      </c>
      <c r="C37" s="27" t="s">
        <v>51</v>
      </c>
      <c r="D37" s="31" t="s">
        <v>94</v>
      </c>
      <c r="E37" s="22">
        <f>119886.41+37772.08</f>
        <v>157658.49</v>
      </c>
      <c r="F37" s="30">
        <v>45342</v>
      </c>
      <c r="G37" s="33">
        <f>119886.41+37772.08</f>
        <v>157658.49</v>
      </c>
      <c r="H37" s="22">
        <f t="shared" si="0"/>
        <v>0</v>
      </c>
      <c r="I37" s="7"/>
    </row>
    <row r="38" spans="1:9" customFormat="1" ht="15" customHeight="1" x14ac:dyDescent="0.25">
      <c r="A38" s="27" t="s">
        <v>65</v>
      </c>
      <c r="B38" s="28">
        <v>45273</v>
      </c>
      <c r="C38" s="27" t="s">
        <v>66</v>
      </c>
      <c r="D38" s="31" t="s">
        <v>67</v>
      </c>
      <c r="E38" s="22">
        <v>100000</v>
      </c>
      <c r="F38" s="30">
        <v>45338</v>
      </c>
      <c r="G38" s="33">
        <v>100000</v>
      </c>
      <c r="H38" s="22">
        <f t="shared" si="0"/>
        <v>0</v>
      </c>
      <c r="I38" s="7"/>
    </row>
    <row r="39" spans="1:9" customFormat="1" ht="15" customHeight="1" x14ac:dyDescent="0.25">
      <c r="A39" s="27" t="s">
        <v>108</v>
      </c>
      <c r="B39" s="28">
        <v>45334</v>
      </c>
      <c r="C39" s="27" t="s">
        <v>109</v>
      </c>
      <c r="D39" s="27" t="s">
        <v>110</v>
      </c>
      <c r="E39" s="22">
        <v>173020.79999999999</v>
      </c>
      <c r="F39" s="30">
        <v>45351</v>
      </c>
      <c r="G39" s="33">
        <v>0</v>
      </c>
      <c r="H39" s="22">
        <f t="shared" si="0"/>
        <v>173020.79999999999</v>
      </c>
      <c r="I39" s="7"/>
    </row>
    <row r="40" spans="1:9" s="8" customFormat="1" ht="15" customHeight="1" x14ac:dyDescent="0.25">
      <c r="A40" s="27" t="s">
        <v>73</v>
      </c>
      <c r="B40" s="28">
        <v>45321</v>
      </c>
      <c r="C40" s="27" t="s">
        <v>72</v>
      </c>
      <c r="D40" s="27" t="s">
        <v>82</v>
      </c>
      <c r="E40" s="22">
        <f>15311.48+25105.08</f>
        <v>40416.559999999998</v>
      </c>
      <c r="F40" s="30">
        <v>45338</v>
      </c>
      <c r="G40" s="33">
        <f>15311.48+25105.08</f>
        <v>40416.559999999998</v>
      </c>
      <c r="H40" s="22">
        <f t="shared" si="0"/>
        <v>0</v>
      </c>
      <c r="I40" s="11"/>
    </row>
    <row r="41" spans="1:9" s="8" customFormat="1" ht="15" customHeight="1" x14ac:dyDescent="0.25">
      <c r="A41" s="27" t="s">
        <v>126</v>
      </c>
      <c r="B41" s="28">
        <v>45321</v>
      </c>
      <c r="C41" s="27" t="s">
        <v>132</v>
      </c>
      <c r="D41" s="27" t="s">
        <v>134</v>
      </c>
      <c r="E41" s="22">
        <v>400339.64</v>
      </c>
      <c r="F41" s="30" t="s">
        <v>135</v>
      </c>
      <c r="G41" s="33">
        <v>0</v>
      </c>
      <c r="H41" s="22">
        <f t="shared" si="0"/>
        <v>400339.64</v>
      </c>
      <c r="I41" s="11"/>
    </row>
    <row r="42" spans="1:9" customFormat="1" ht="15" customHeight="1" x14ac:dyDescent="0.25">
      <c r="A42" s="27" t="s">
        <v>63</v>
      </c>
      <c r="B42" s="28">
        <v>45233</v>
      </c>
      <c r="C42" s="38" t="s">
        <v>131</v>
      </c>
      <c r="D42" s="27" t="s">
        <v>64</v>
      </c>
      <c r="E42" s="25">
        <v>178185.60000000001</v>
      </c>
      <c r="F42" s="30">
        <v>45336</v>
      </c>
      <c r="G42" s="25">
        <v>178185.60000000001</v>
      </c>
      <c r="H42" s="22">
        <f t="shared" si="0"/>
        <v>0</v>
      </c>
      <c r="I42" s="11"/>
    </row>
    <row r="43" spans="1:9" customFormat="1" ht="15" customHeight="1" x14ac:dyDescent="0.25">
      <c r="A43" s="27" t="s">
        <v>36</v>
      </c>
      <c r="B43" s="28" t="s">
        <v>103</v>
      </c>
      <c r="C43" s="39" t="s">
        <v>37</v>
      </c>
      <c r="D43" s="27" t="s">
        <v>104</v>
      </c>
      <c r="E43" s="25">
        <f>10797.3+10797.3+28603</f>
        <v>50197.599999999999</v>
      </c>
      <c r="F43" s="30">
        <v>45332</v>
      </c>
      <c r="G43" s="25">
        <v>10797.3</v>
      </c>
      <c r="H43" s="25">
        <f t="shared" si="0"/>
        <v>39400.300000000003</v>
      </c>
      <c r="I43" s="11"/>
    </row>
    <row r="44" spans="1:9" customFormat="1" ht="15" customHeight="1" x14ac:dyDescent="0.25">
      <c r="A44" s="27" t="s">
        <v>39</v>
      </c>
      <c r="B44" s="28">
        <v>45316</v>
      </c>
      <c r="C44" s="39" t="s">
        <v>40</v>
      </c>
      <c r="D44" s="27" t="s">
        <v>84</v>
      </c>
      <c r="E44" s="25">
        <v>37660</v>
      </c>
      <c r="F44" s="30">
        <v>45344</v>
      </c>
      <c r="G44" s="25">
        <v>5380</v>
      </c>
      <c r="H44" s="25">
        <f t="shared" si="0"/>
        <v>32280</v>
      </c>
      <c r="I44" s="11"/>
    </row>
    <row r="45" spans="1:9" customFormat="1" ht="15" customHeight="1" x14ac:dyDescent="0.25">
      <c r="A45" s="27" t="s">
        <v>26</v>
      </c>
      <c r="B45" s="28">
        <v>45323</v>
      </c>
      <c r="C45" s="27" t="s">
        <v>27</v>
      </c>
      <c r="D45" s="27" t="s">
        <v>121</v>
      </c>
      <c r="E45" s="22">
        <v>121534.2</v>
      </c>
      <c r="F45" s="30">
        <v>45351</v>
      </c>
      <c r="G45" s="33">
        <v>0</v>
      </c>
      <c r="H45" s="22">
        <f t="shared" si="0"/>
        <v>121534.2</v>
      </c>
      <c r="I45" s="11"/>
    </row>
    <row r="46" spans="1:9" s="8" customFormat="1" ht="15" customHeight="1" x14ac:dyDescent="0.25">
      <c r="A46" s="27" t="s">
        <v>46</v>
      </c>
      <c r="B46" s="28" t="s">
        <v>111</v>
      </c>
      <c r="C46" s="27" t="s">
        <v>47</v>
      </c>
      <c r="D46" s="27" t="s">
        <v>87</v>
      </c>
      <c r="E46" s="22">
        <f>79361.25+23853.58</f>
        <v>103214.83</v>
      </c>
      <c r="F46" s="30">
        <v>45337</v>
      </c>
      <c r="G46" s="33">
        <v>79361.25</v>
      </c>
      <c r="H46" s="22">
        <f t="shared" si="0"/>
        <v>23853.58</v>
      </c>
      <c r="I46" s="11"/>
    </row>
    <row r="47" spans="1:9" s="8" customFormat="1" ht="15" customHeight="1" x14ac:dyDescent="0.25">
      <c r="A47" s="27" t="s">
        <v>28</v>
      </c>
      <c r="B47" s="28" t="s">
        <v>100</v>
      </c>
      <c r="C47" s="31" t="s">
        <v>17</v>
      </c>
      <c r="D47" s="27" t="s">
        <v>101</v>
      </c>
      <c r="E47" s="22">
        <v>134873.69</v>
      </c>
      <c r="F47" s="30">
        <v>45342</v>
      </c>
      <c r="G47" s="33">
        <f>22348.58+17797.01+53444.16</f>
        <v>93589.75</v>
      </c>
      <c r="H47" s="22">
        <f t="shared" si="0"/>
        <v>41283.94</v>
      </c>
      <c r="I47" s="11"/>
    </row>
    <row r="48" spans="1:9" s="8" customFormat="1" ht="15" customHeight="1" x14ac:dyDescent="0.25">
      <c r="A48" s="27" t="s">
        <v>105</v>
      </c>
      <c r="B48" s="28">
        <v>45336</v>
      </c>
      <c r="C48" s="27" t="s">
        <v>106</v>
      </c>
      <c r="D48" s="27" t="s">
        <v>107</v>
      </c>
      <c r="E48" s="22">
        <v>70562.850000000006</v>
      </c>
      <c r="F48" s="30">
        <v>45351</v>
      </c>
      <c r="G48" s="33">
        <v>0</v>
      </c>
      <c r="H48" s="22">
        <f t="shared" si="0"/>
        <v>70562.850000000006</v>
      </c>
      <c r="I48" s="11"/>
    </row>
    <row r="49" spans="1:9" customFormat="1" ht="15" customHeight="1" x14ac:dyDescent="0.25">
      <c r="A49" s="27" t="s">
        <v>29</v>
      </c>
      <c r="B49" s="27" t="s">
        <v>102</v>
      </c>
      <c r="C49" s="31" t="s">
        <v>30</v>
      </c>
      <c r="D49" s="27" t="s">
        <v>90</v>
      </c>
      <c r="E49" s="25">
        <f>86888.16+86888.14</f>
        <v>173776.3</v>
      </c>
      <c r="F49" s="30">
        <v>45336</v>
      </c>
      <c r="G49" s="23">
        <v>86888.14</v>
      </c>
      <c r="H49" s="25">
        <f t="shared" si="0"/>
        <v>86888.159999999989</v>
      </c>
      <c r="I49" s="7"/>
    </row>
    <row r="50" spans="1:9" ht="22.9" customHeight="1" x14ac:dyDescent="0.25">
      <c r="A50" s="15" t="s">
        <v>31</v>
      </c>
      <c r="B50" s="15"/>
      <c r="C50" s="15"/>
      <c r="D50" s="15"/>
      <c r="E50" s="9">
        <f>SUM(E10:E49)</f>
        <v>14662950.58</v>
      </c>
      <c r="F50" s="9"/>
      <c r="G50" s="9">
        <f>SUM(G10:G49)</f>
        <v>4095083.1500000008</v>
      </c>
      <c r="H50" s="9">
        <f>SUM(H10:H49)</f>
        <v>10567867.430000002</v>
      </c>
      <c r="I50" s="10"/>
    </row>
    <row r="51" spans="1:9" x14ac:dyDescent="0.2">
      <c r="G51" s="4"/>
    </row>
    <row r="52" spans="1:9" x14ac:dyDescent="0.2">
      <c r="D52" s="40"/>
      <c r="E52" s="41"/>
      <c r="G52" s="42"/>
      <c r="H52" s="41"/>
      <c r="I52" s="10"/>
    </row>
    <row r="53" spans="1:9" x14ac:dyDescent="0.2">
      <c r="E53" s="41"/>
      <c r="G53" s="42"/>
      <c r="H53" s="41"/>
    </row>
    <row r="54" spans="1:9" x14ac:dyDescent="0.2">
      <c r="E54" s="41"/>
      <c r="H54" s="41"/>
    </row>
    <row r="55" spans="1:9" x14ac:dyDescent="0.2">
      <c r="C55" s="43"/>
      <c r="E55" s="41"/>
      <c r="H55" s="41"/>
    </row>
    <row r="56" spans="1:9" x14ac:dyDescent="0.2">
      <c r="C56" s="40"/>
      <c r="E56" s="41"/>
      <c r="H56" s="41"/>
    </row>
    <row r="57" spans="1:9" x14ac:dyDescent="0.2">
      <c r="E57" s="41"/>
      <c r="H57" s="41"/>
    </row>
    <row r="58" spans="1:9" x14ac:dyDescent="0.2">
      <c r="E58" s="41"/>
      <c r="H58" s="41"/>
    </row>
    <row r="59" spans="1:9" x14ac:dyDescent="0.2">
      <c r="E59" s="41"/>
      <c r="H59" s="41"/>
    </row>
    <row r="60" spans="1:9" x14ac:dyDescent="0.2">
      <c r="E60" s="41"/>
      <c r="H60" s="41"/>
    </row>
    <row r="61" spans="1:9" x14ac:dyDescent="0.2">
      <c r="E61" s="41"/>
      <c r="H61" s="41"/>
    </row>
    <row r="62" spans="1:9" x14ac:dyDescent="0.2">
      <c r="E62" s="41"/>
      <c r="H62" s="41"/>
    </row>
    <row r="63" spans="1:9" x14ac:dyDescent="0.2">
      <c r="E63" s="41"/>
      <c r="H63" s="41"/>
    </row>
    <row r="64" spans="1:9" x14ac:dyDescent="0.2">
      <c r="E64" s="41"/>
      <c r="H64" s="41"/>
    </row>
  </sheetData>
  <autoFilter ref="A9:H49" xr:uid="{00000000-0009-0000-0000-000000000000}">
    <sortState xmlns:xlrd2="http://schemas.microsoft.com/office/spreadsheetml/2017/richdata2" ref="A10:H49">
      <sortCondition ref="A9:A49"/>
    </sortState>
  </autoFilter>
  <sortState xmlns:xlrd2="http://schemas.microsoft.com/office/spreadsheetml/2017/richdata2" ref="A10:I49">
    <sortCondition ref="A10:A49"/>
  </sortState>
  <mergeCells count="4">
    <mergeCell ref="A5:H5"/>
    <mergeCell ref="A6:H6"/>
    <mergeCell ref="A7:H7"/>
    <mergeCell ref="A8:H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ignoredErrors>
    <ignoredError sqref="B25 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2024-03-18T14:39:14Z</cp:lastPrinted>
  <dcterms:created xsi:type="dcterms:W3CDTF">2023-02-06T15:07:28Z</dcterms:created>
  <dcterms:modified xsi:type="dcterms:W3CDTF">2024-03-18T14:39:19Z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