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7EE74CE4-7958-4A65-A99D-38B70787BB0B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MAYO" sheetId="2" r:id="rId1"/>
  </sheets>
  <definedNames>
    <definedName name="_xlnm._FilterDatabase" localSheetId="0" hidden="1">MAYO!$A$10:$H$57</definedName>
    <definedName name="_xlnm.Print_Titles" localSheetId="0">MAYO!$1:$10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H14" i="2" s="1"/>
  <c r="H38" i="2"/>
  <c r="H40" i="2"/>
  <c r="H29" i="2"/>
  <c r="H54" i="2"/>
  <c r="H37" i="2"/>
  <c r="H53" i="2"/>
  <c r="H31" i="2"/>
  <c r="E46" i="2"/>
  <c r="E20" i="2"/>
  <c r="G34" i="2"/>
  <c r="E34" i="2"/>
  <c r="G22" i="2"/>
  <c r="G19" i="2"/>
  <c r="E19" i="2"/>
  <c r="H45" i="2" l="1"/>
  <c r="E57" i="2"/>
  <c r="H23" i="2"/>
  <c r="G12" i="2"/>
  <c r="E12" i="2"/>
  <c r="E58" i="2" s="1"/>
  <c r="E26" i="2"/>
  <c r="G48" i="2"/>
  <c r="H48" i="2" s="1"/>
  <c r="E22" i="2"/>
  <c r="H52" i="2"/>
  <c r="H43" i="2"/>
  <c r="H39" i="2"/>
  <c r="H13" i="2"/>
  <c r="H42" i="2"/>
  <c r="H49" i="2"/>
  <c r="H33" i="2"/>
  <c r="H21" i="2"/>
  <c r="H27" i="2"/>
  <c r="H41" i="2"/>
  <c r="H11" i="2"/>
  <c r="H47" i="2"/>
  <c r="H35" i="2"/>
  <c r="H36" i="2"/>
  <c r="H18" i="2"/>
  <c r="H28" i="2"/>
  <c r="G58" i="2" l="1"/>
  <c r="H20" i="2"/>
  <c r="H19" i="2"/>
  <c r="H55" i="2" l="1"/>
  <c r="H12" i="2" l="1"/>
  <c r="H34" i="2" l="1"/>
  <c r="H46" i="2"/>
  <c r="H24" i="2"/>
  <c r="H50" i="2"/>
  <c r="H22" i="2" l="1"/>
  <c r="H44" i="2"/>
  <c r="H32" i="2" l="1"/>
  <c r="H51" i="2"/>
  <c r="H15" i="2" l="1"/>
  <c r="H57" i="2" l="1"/>
  <c r="H30" i="2"/>
  <c r="H26" i="2"/>
  <c r="H25" i="2"/>
  <c r="H17" i="2"/>
  <c r="H16" i="2"/>
  <c r="H58" i="2" s="1"/>
</calcChain>
</file>

<file path=xl/sharedStrings.xml><?xml version="1.0" encoding="utf-8"?>
<sst xmlns="http://schemas.openxmlformats.org/spreadsheetml/2006/main" count="158" uniqueCount="157">
  <si>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</si>
  <si>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</si>
  <si>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</si>
  <si>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</si>
  <si>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</si>
  <si>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</si>
  <si>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</si>
  <si>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</si>
  <si>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</si>
  <si>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</si>
  <si>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</si>
  <si>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</si>
  <si>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</si>
  <si>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</si>
  <si>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</si>
  <si>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</si>
  <si>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</si>
  <si>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</si>
  <si>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</si>
  <si>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</si>
  <si>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</si>
  <si>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</si>
  <si>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</si>
  <si>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</si>
  <si>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</si>
  <si>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</si>
  <si>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</si>
  <si>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</si>
  <si>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</si>
  <si>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</si>
  <si>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</si>
  <si>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</si>
  <si>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</si>
  <si>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</si>
  <si>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</si>
  <si>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</si>
  <si>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</si>
  <si>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</si>
  <si>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</si>
  <si>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</si>
  <si>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</si>
  <si>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</si>
  <si>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</si>
  <si>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CONTRATO</t>
  </si>
  <si>
    <t>MARTINEZ TORRES TRAVELING SRL</t>
  </si>
  <si>
    <t>P/Servicios almuerzo a colaboradores de la institucion.</t>
  </si>
  <si>
    <t xml:space="preserve">OFICINA DE COORDINACION  PRESIDENCIAL </t>
  </si>
  <si>
    <t xml:space="preserve">Pasajes y viaticos p/colaboradores de la institucion. </t>
  </si>
  <si>
    <t>P/Mantenimiento aires acondicionados.</t>
  </si>
  <si>
    <t>B1500000316</t>
  </si>
  <si>
    <t>26/12/23</t>
  </si>
  <si>
    <t>P/Compra agendas para colaboradores de la institucion.</t>
  </si>
  <si>
    <t>EDICIONES VALDES SRL</t>
  </si>
  <si>
    <t>P/Servicios de internet No. 829-110-6594,0829-118-1864,  CENTRAL TELEF. correspondiente al 2024.</t>
  </si>
  <si>
    <t>OPTIMUN CONTROL DE PLAGAS</t>
  </si>
  <si>
    <t>CENTRO CUESTA NACIONAL, SAS</t>
  </si>
  <si>
    <t>CONT-2023</t>
  </si>
  <si>
    <t>CONT-9929-2023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</si>
  <si>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</si>
  <si>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</si>
  <si>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</si>
  <si>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</si>
  <si>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INDUSTRIAS BANILEJAS C POR A</t>
  </si>
  <si>
    <t>INAP</t>
  </si>
  <si>
    <t>OFICINA UNIVERSAL, S.A.</t>
  </si>
  <si>
    <t>E450000002740</t>
  </si>
  <si>
    <t>FACT. CI00061-24</t>
  </si>
  <si>
    <t>B15000002148</t>
  </si>
  <si>
    <t>P/Compra alimentos y bebidas para uso de la institucion.</t>
  </si>
  <si>
    <t>P/Capacaitaciones a personal de la institucion.</t>
  </si>
  <si>
    <t xml:space="preserve">P/compra materiales y suministros p/uso de la institucion. </t>
  </si>
  <si>
    <t>ISLA DOMINICANA DE PETROLEO CORPORATION</t>
  </si>
  <si>
    <t>CON3393/24-E450000000348</t>
  </si>
  <si>
    <t>FARMAHISPANA SRL</t>
  </si>
  <si>
    <t>Compra medicamentos para botiquin de la institucion.</t>
  </si>
  <si>
    <t>B1500001982</t>
  </si>
  <si>
    <t>CENTROXPERT SRL</t>
  </si>
  <si>
    <t>Compra utiles de informatica.</t>
  </si>
  <si>
    <t>B1500003037</t>
  </si>
  <si>
    <t>GTS DOMINICANA SRL</t>
  </si>
  <si>
    <t>Compra de cafetera para uso de la institucion.</t>
  </si>
  <si>
    <t>B1500000164</t>
  </si>
  <si>
    <t>PADRON OFFICE SUPPLY SRL</t>
  </si>
  <si>
    <t>Compra materiales de oficina de la institucion.</t>
  </si>
  <si>
    <t>B1500001057</t>
  </si>
  <si>
    <t>Ventas de Formularios de Expotación Vuce-aduanas.</t>
  </si>
  <si>
    <t>P/Devolucion de recursos por concepto de  formularios.</t>
  </si>
  <si>
    <t>ANTHURIANA DOMINICANA</t>
  </si>
  <si>
    <t>INVERSIONES PEYCO SRL</t>
  </si>
  <si>
    <t>MANUEL ARSENIO S.A.</t>
  </si>
  <si>
    <t xml:space="preserve">TRES TINTAS </t>
  </si>
  <si>
    <t>P/Compra sello para ser usado en la isntitucion.</t>
  </si>
  <si>
    <t>B1500001151</t>
  </si>
  <si>
    <t>P/Compra piezas para vehiculos de la institucion.</t>
  </si>
  <si>
    <t>B1500004282</t>
  </si>
  <si>
    <t>P/Servicios de instalaciones en la institucion.</t>
  </si>
  <si>
    <t>B1500000266</t>
  </si>
  <si>
    <t>CORRESPONDIENTE AL 31 DE MAYO 2024</t>
  </si>
  <si>
    <t>E450000041641/41977</t>
  </si>
  <si>
    <t>OC#17/2027-B1500003365</t>
  </si>
  <si>
    <t>O/C# 18/2024-B1500004463/64</t>
  </si>
  <si>
    <t>P/Compra productos agroforestales para la intitucion.</t>
  </si>
  <si>
    <t>VICTOR GARCIA AIRE ACONDICONADO, CXA</t>
  </si>
  <si>
    <t>P/Adquisicion de equipos de climatizacion para la institucion.</t>
  </si>
  <si>
    <t>B1500002847</t>
  </si>
  <si>
    <t>P/Asignacion gasolina corresp. al año 2024.</t>
  </si>
  <si>
    <t>B1500166790</t>
  </si>
  <si>
    <t>Combustible año 2024.</t>
  </si>
  <si>
    <t>Flota Año 2024.</t>
  </si>
  <si>
    <t>O/C# 01/2024-B1500000078/79</t>
  </si>
  <si>
    <t>BS-3122/24-B1500000789</t>
  </si>
  <si>
    <t>23/04-29/05/24</t>
  </si>
  <si>
    <t>B1500330285/335322</t>
  </si>
  <si>
    <t>CONT8510/23-B1500000139</t>
  </si>
  <si>
    <t>05/05-15/05-31/05/24</t>
  </si>
  <si>
    <t>E450000003856/4248/4651</t>
  </si>
  <si>
    <t>CORAMCA SRL</t>
  </si>
  <si>
    <t>P/Compra articulos ferreteros p/uso de la institucion.</t>
  </si>
  <si>
    <t>B1500000375</t>
  </si>
  <si>
    <t>B1500051584</t>
  </si>
  <si>
    <t>26/04-28/05/24</t>
  </si>
  <si>
    <t>B1500012810/12899</t>
  </si>
  <si>
    <t>MEDEQUIP SRL</t>
  </si>
  <si>
    <t>P/Compra euipo medico p/uso de la institucion.</t>
  </si>
  <si>
    <t>B1500000009</t>
  </si>
  <si>
    <t>CONT365/24-B1500000342</t>
  </si>
  <si>
    <t>B1500125135/53/141103/141121</t>
  </si>
  <si>
    <t>O/C#15/24-B1500047474</t>
  </si>
  <si>
    <t>B1500012081</t>
  </si>
  <si>
    <t>E45000000016/151/B1500032288</t>
  </si>
  <si>
    <t>B1500187536/541/558/854</t>
  </si>
  <si>
    <t>CON2268/23</t>
  </si>
  <si>
    <t>O/C#78/23</t>
  </si>
  <si>
    <t>FACTURA NO. FT-1902/1909/1919</t>
  </si>
  <si>
    <t>UNIVERSIDAD APEC</t>
  </si>
  <si>
    <t xml:space="preserve">INESDYC </t>
  </si>
  <si>
    <t>VARGAS SERVICIOS DE CATERING SL</t>
  </si>
  <si>
    <t>B1500001638/1639</t>
  </si>
  <si>
    <t>P/Servicios de catering p/actividades de la institucion.</t>
  </si>
  <si>
    <t>P/Impresión y encuadernaron documentos de la institución.</t>
  </si>
  <si>
    <t>FUNDACION IMPRENTA AMIGO DEL HOGAR INC.</t>
  </si>
  <si>
    <t>B1500000584</t>
  </si>
  <si>
    <t>P/Adquisición de equipos de climatización p/la institución.</t>
  </si>
  <si>
    <t>INVERSIONES TEJEDA VALERA FD, SRL</t>
  </si>
  <si>
    <t>B1500000794</t>
  </si>
  <si>
    <t>INSTITUTO CULTURAL DOMINICO S A</t>
  </si>
  <si>
    <t>B1500002841</t>
  </si>
  <si>
    <t>P/Mantenimiento vehículos de la institución.</t>
  </si>
  <si>
    <t>GAJAV SUPPLY SRL</t>
  </si>
  <si>
    <t>CONBS-3045/24-B1500000030/31</t>
  </si>
  <si>
    <t>B1500000091</t>
  </si>
  <si>
    <t>B1500004089</t>
  </si>
  <si>
    <t>P/Maestrias a colaboradores de la institucion.</t>
  </si>
  <si>
    <t>P/Asesoría tesisDiplomacia Comercial VI.</t>
  </si>
  <si>
    <t>P/Inscripción programa Ingles  colaboradores  institución.</t>
  </si>
  <si>
    <t xml:space="preserve">P/Servicios de fumigacion de plagas e insectos de oficinas </t>
  </si>
  <si>
    <t>RELACION DE PAGOS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</si>
</sst>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43" fontId="10" fillId="3" borderId="1" xfId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43" fontId="0" fillId="3" borderId="1" xfId="1" applyFont="1" applyFill="1" applyBorder="1" applyAlignment="1">
      <alignment horizontal="left"/>
    </xf>
    <xf numFmtId="43" fontId="10" fillId="3" borderId="1" xfId="0" applyNumberFormat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43" fontId="9" fillId="3" borderId="1" xfId="1" applyFont="1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281861</xdr:colOff>
      <xdr:row>2</xdr:row>
      <xdr:rowOff>107528</xdr:rowOff>
    </xdr:from>
    <xdr:to>
      <xdr:col>1</xdr:col>
      <xdr:colOff>826147</xdr:colOff>
      <xdr:row>7</xdr:row>
      <xdr:rowOff>184668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861" y="437987"/>
          <a:ext cx="4023827" cy="1194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4"/>
  <sheetViews>
    <sheetView tabSelected="1" zoomScale="98" zoomScaleNormal="98" workbookViewId="0">
      <pane ySplit="1" topLeftCell="A2" activePane="bottomLeft" state="frozen"/>
      <selection pane="bottomLeft" activeCell="D8" sqref="D8"/>
    </sheetView>
  </sheetViews>
  <sheetFormatPr baseColWidth="10" defaultColWidth="11.5703125" defaultRowHeight="12.75" x14ac:dyDescent="0.2"/>
  <cols>
    <col min="1" max="1" width="52.140625" style="17" customWidth="1"/>
    <col min="2" max="2" width="24.5703125" style="17" customWidth="1"/>
    <col min="3" max="3" width="56" style="17" customWidth="1"/>
    <col min="4" max="4" width="40.7109375" style="17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8"/>
      <c r="C3" s="18"/>
      <c r="E3" s="2"/>
      <c r="F3" s="5"/>
      <c r="G3" s="5"/>
      <c r="H3" s="2"/>
    </row>
    <row r="4" spans="1:9" x14ac:dyDescent="0.2">
      <c r="C4" s="18"/>
      <c r="D4" s="19"/>
      <c r="H4" s="2"/>
    </row>
    <row r="5" spans="1:9" ht="21" x14ac:dyDescent="0.35">
      <c r="A5" s="46" t="s">
        <v>156</v>
      </c>
      <c r="B5" s="46"/>
      <c r="C5" s="46"/>
      <c r="D5" s="46"/>
      <c r="E5" s="46"/>
      <c r="F5" s="46"/>
      <c r="G5" s="46"/>
      <c r="H5" s="46"/>
    </row>
    <row r="6" spans="1:9" ht="21" x14ac:dyDescent="0.35">
      <c r="A6" s="46" t="s">
        <v>97</v>
      </c>
      <c r="B6" s="46"/>
      <c r="C6" s="46"/>
      <c r="D6" s="46"/>
      <c r="E6" s="46"/>
      <c r="F6" s="46"/>
      <c r="G6" s="46"/>
      <c r="H6" s="46"/>
      <c r="I6" s="33"/>
    </row>
    <row r="7" spans="1:9" ht="21" x14ac:dyDescent="0.35">
      <c r="A7" s="46" t="s">
        <v>0</v>
      </c>
      <c r="B7" s="46"/>
      <c r="C7" s="46"/>
      <c r="D7" s="46"/>
      <c r="E7" s="46"/>
      <c r="F7" s="46"/>
      <c r="G7" s="46"/>
      <c r="H7" s="46"/>
    </row>
    <row r="8" spans="1:9" ht="21" x14ac:dyDescent="0.35">
      <c r="A8" s="20"/>
      <c r="B8" s="20"/>
      <c r="C8" s="20"/>
      <c r="D8" s="20"/>
      <c r="E8" s="7"/>
      <c r="F8" s="6"/>
      <c r="G8" s="6"/>
      <c r="H8" s="6"/>
    </row>
    <row r="9" spans="1:9" ht="21" x14ac:dyDescent="0.35">
      <c r="A9" s="47" t="s">
        <v>1</v>
      </c>
      <c r="B9" s="47"/>
      <c r="C9" s="47"/>
      <c r="D9" s="47"/>
      <c r="E9" s="47"/>
      <c r="F9" s="47"/>
      <c r="G9" s="47"/>
      <c r="H9" s="47"/>
    </row>
    <row r="10" spans="1:9" s="8" customFormat="1" ht="78.75" x14ac:dyDescent="0.25">
      <c r="A10" s="27" t="s">
        <v>2</v>
      </c>
      <c r="B10" s="28" t="s">
        <v>3</v>
      </c>
      <c r="C10" s="28" t="s">
        <v>4</v>
      </c>
      <c r="D10" s="29" t="s">
        <v>5</v>
      </c>
      <c r="E10" s="30" t="s">
        <v>6</v>
      </c>
      <c r="F10" s="31" t="s">
        <v>7</v>
      </c>
      <c r="G10" s="31" t="s">
        <v>8</v>
      </c>
      <c r="H10" s="32" t="s">
        <v>9</v>
      </c>
    </row>
    <row r="11" spans="1:9" s="8" customFormat="1" ht="15" customHeight="1" x14ac:dyDescent="0.25">
      <c r="A11" s="22" t="s">
        <v>60</v>
      </c>
      <c r="B11" s="23">
        <v>45407</v>
      </c>
      <c r="C11" s="22" t="s">
        <v>61</v>
      </c>
      <c r="D11" s="22" t="s">
        <v>127</v>
      </c>
      <c r="E11" s="36">
        <v>167200</v>
      </c>
      <c r="F11" s="39">
        <v>45441</v>
      </c>
      <c r="G11" s="36">
        <v>0</v>
      </c>
      <c r="H11" s="35">
        <f t="shared" ref="H11" si="0">+E11-G11</f>
        <v>167200</v>
      </c>
    </row>
    <row r="12" spans="1:9" customFormat="1" ht="15" customHeight="1" x14ac:dyDescent="0.25">
      <c r="A12" s="22" t="s">
        <v>10</v>
      </c>
      <c r="B12" s="23" t="s">
        <v>114</v>
      </c>
      <c r="C12" s="40" t="s">
        <v>11</v>
      </c>
      <c r="D12" s="40" t="s">
        <v>115</v>
      </c>
      <c r="E12" s="9">
        <f>26789.54+144979.86+114595.98</f>
        <v>286365.38</v>
      </c>
      <c r="F12" s="10">
        <v>45433</v>
      </c>
      <c r="G12" s="34">
        <f>26789.54+144979.86</f>
        <v>171769.4</v>
      </c>
      <c r="H12" s="35">
        <f t="shared" ref="H12:H55" si="1">+E12-G12</f>
        <v>114595.98000000001</v>
      </c>
      <c r="I12" s="11"/>
    </row>
    <row r="13" spans="1:9" customFormat="1" ht="15" customHeight="1" x14ac:dyDescent="0.25">
      <c r="A13" s="22" t="s">
        <v>87</v>
      </c>
      <c r="B13" s="23">
        <v>45394</v>
      </c>
      <c r="C13" s="21" t="s">
        <v>101</v>
      </c>
      <c r="D13" s="41" t="s">
        <v>100</v>
      </c>
      <c r="E13" s="35">
        <v>122576.27</v>
      </c>
      <c r="F13" s="10">
        <v>45413</v>
      </c>
      <c r="G13" s="37">
        <v>24820.35</v>
      </c>
      <c r="H13" s="35">
        <f t="shared" si="1"/>
        <v>97755.920000000013</v>
      </c>
      <c r="I13" s="11"/>
    </row>
    <row r="14" spans="1:9" customFormat="1" ht="15" customHeight="1" x14ac:dyDescent="0.25">
      <c r="A14" s="22" t="s">
        <v>12</v>
      </c>
      <c r="B14" s="23">
        <v>45413</v>
      </c>
      <c r="C14" s="21" t="s">
        <v>86</v>
      </c>
      <c r="D14" s="41" t="s">
        <v>85</v>
      </c>
      <c r="E14" s="35">
        <f>767650+1535170+788125</f>
        <v>3090945</v>
      </c>
      <c r="F14" s="10">
        <v>45412</v>
      </c>
      <c r="G14" s="37">
        <v>1535170</v>
      </c>
      <c r="H14" s="35">
        <f t="shared" si="1"/>
        <v>1555775</v>
      </c>
      <c r="I14" s="11"/>
    </row>
    <row r="15" spans="1:9" customFormat="1" ht="15" customHeight="1" x14ac:dyDescent="0.25">
      <c r="A15" s="22" t="s">
        <v>32</v>
      </c>
      <c r="B15" s="23">
        <v>45413</v>
      </c>
      <c r="C15" s="40" t="s">
        <v>33</v>
      </c>
      <c r="D15" s="21" t="s">
        <v>119</v>
      </c>
      <c r="E15" s="35">
        <v>755</v>
      </c>
      <c r="F15" s="10">
        <v>45441</v>
      </c>
      <c r="G15" s="37">
        <v>755</v>
      </c>
      <c r="H15" s="35">
        <f t="shared" si="1"/>
        <v>0</v>
      </c>
      <c r="I15" s="11"/>
    </row>
    <row r="16" spans="1:9" customFormat="1" ht="15" customHeight="1" x14ac:dyDescent="0.25">
      <c r="A16" s="22" t="s">
        <v>13</v>
      </c>
      <c r="B16" s="23">
        <v>45413</v>
      </c>
      <c r="C16" s="40" t="s">
        <v>107</v>
      </c>
      <c r="D16" s="22" t="s">
        <v>108</v>
      </c>
      <c r="E16" s="9">
        <v>600000</v>
      </c>
      <c r="F16" s="10">
        <v>45433</v>
      </c>
      <c r="G16" s="34">
        <v>600000</v>
      </c>
      <c r="H16" s="35">
        <f t="shared" si="1"/>
        <v>0</v>
      </c>
      <c r="I16" s="11"/>
    </row>
    <row r="17" spans="1:9" customFormat="1" ht="15" customHeight="1" x14ac:dyDescent="0.25">
      <c r="A17" s="22" t="s">
        <v>14</v>
      </c>
      <c r="B17" s="23">
        <v>44938</v>
      </c>
      <c r="C17" s="40" t="s">
        <v>15</v>
      </c>
      <c r="D17" s="22" t="s">
        <v>43</v>
      </c>
      <c r="E17" s="9">
        <v>33024.32</v>
      </c>
      <c r="F17" s="10">
        <v>45443</v>
      </c>
      <c r="G17" s="34">
        <v>0</v>
      </c>
      <c r="H17" s="35">
        <f t="shared" si="1"/>
        <v>33024.32</v>
      </c>
      <c r="I17" s="11"/>
    </row>
    <row r="18" spans="1:9" customFormat="1" ht="15" customHeight="1" x14ac:dyDescent="0.25">
      <c r="A18" s="22" t="s">
        <v>58</v>
      </c>
      <c r="B18" s="23">
        <v>45412</v>
      </c>
      <c r="C18" s="22" t="s">
        <v>59</v>
      </c>
      <c r="D18" s="22" t="s">
        <v>110</v>
      </c>
      <c r="E18" s="9">
        <v>2254303.09</v>
      </c>
      <c r="F18" s="10">
        <v>45434</v>
      </c>
      <c r="G18" s="34">
        <v>919933.29</v>
      </c>
      <c r="H18" s="35">
        <f t="shared" si="1"/>
        <v>1334369.7999999998</v>
      </c>
      <c r="I18" s="11"/>
    </row>
    <row r="19" spans="1:9" customFormat="1" ht="15" customHeight="1" x14ac:dyDescent="0.25">
      <c r="A19" s="22" t="s">
        <v>16</v>
      </c>
      <c r="B19" s="23">
        <v>45413</v>
      </c>
      <c r="C19" s="21" t="s">
        <v>30</v>
      </c>
      <c r="D19" s="22" t="s">
        <v>126</v>
      </c>
      <c r="E19" s="9">
        <f>660+496.8+163.2</f>
        <v>1320</v>
      </c>
      <c r="F19" s="10">
        <v>45433</v>
      </c>
      <c r="G19" s="34">
        <f>660+660</f>
        <v>1320</v>
      </c>
      <c r="H19" s="35">
        <f t="shared" si="1"/>
        <v>0</v>
      </c>
      <c r="I19" s="11"/>
    </row>
    <row r="20" spans="1:9" customFormat="1" ht="15" customHeight="1" x14ac:dyDescent="0.25">
      <c r="A20" s="22" t="s">
        <v>55</v>
      </c>
      <c r="B20" s="23">
        <v>45443</v>
      </c>
      <c r="C20" s="22" t="s">
        <v>68</v>
      </c>
      <c r="D20" s="22" t="s">
        <v>130</v>
      </c>
      <c r="E20" s="9">
        <f>53629.94+16949.42+9480.27+41139.04</f>
        <v>121198.67000000001</v>
      </c>
      <c r="F20" s="10">
        <v>45443</v>
      </c>
      <c r="G20" s="34">
        <v>0</v>
      </c>
      <c r="H20" s="35">
        <f t="shared" si="1"/>
        <v>121198.67000000001</v>
      </c>
      <c r="I20" s="11"/>
    </row>
    <row r="21" spans="1:9" customFormat="1" ht="15" customHeight="1" x14ac:dyDescent="0.25">
      <c r="A21" s="22" t="s">
        <v>76</v>
      </c>
      <c r="B21" s="23">
        <v>45386</v>
      </c>
      <c r="C21" s="22" t="s">
        <v>77</v>
      </c>
      <c r="D21" s="22" t="s">
        <v>78</v>
      </c>
      <c r="E21" s="9">
        <v>7000.26</v>
      </c>
      <c r="F21" s="10">
        <v>45415</v>
      </c>
      <c r="G21" s="34">
        <v>7000.26</v>
      </c>
      <c r="H21" s="35">
        <f t="shared" si="1"/>
        <v>0</v>
      </c>
      <c r="I21" s="11"/>
    </row>
    <row r="22" spans="1:9" customFormat="1" ht="15" customHeight="1" x14ac:dyDescent="0.25">
      <c r="A22" s="21" t="s">
        <v>18</v>
      </c>
      <c r="B22" s="42">
        <v>45409</v>
      </c>
      <c r="C22" s="43" t="s">
        <v>53</v>
      </c>
      <c r="D22" s="21" t="s">
        <v>98</v>
      </c>
      <c r="E22" s="44">
        <f>252076.68+3869.9+251867+3869</f>
        <v>511682.57999999996</v>
      </c>
      <c r="F22" s="10">
        <v>45434</v>
      </c>
      <c r="G22" s="38">
        <f>3869.9+252076.68</f>
        <v>255946.58</v>
      </c>
      <c r="H22" s="44">
        <f t="shared" si="1"/>
        <v>255735.99999999997</v>
      </c>
      <c r="I22" s="11"/>
    </row>
    <row r="23" spans="1:9" customFormat="1" ht="15" customHeight="1" x14ac:dyDescent="0.25">
      <c r="A23" s="21" t="s">
        <v>116</v>
      </c>
      <c r="B23" s="42">
        <v>45419</v>
      </c>
      <c r="C23" s="43" t="s">
        <v>117</v>
      </c>
      <c r="D23" s="21" t="s">
        <v>118</v>
      </c>
      <c r="E23" s="44">
        <v>28448.880000000001</v>
      </c>
      <c r="F23" s="10">
        <v>45437</v>
      </c>
      <c r="G23" s="38">
        <v>28448.880000000001</v>
      </c>
      <c r="H23" s="44">
        <f t="shared" si="1"/>
        <v>0</v>
      </c>
      <c r="I23" s="11"/>
    </row>
    <row r="24" spans="1:9" customFormat="1" ht="15" customHeight="1" x14ac:dyDescent="0.25">
      <c r="A24" s="22" t="s">
        <v>52</v>
      </c>
      <c r="B24" s="23" t="s">
        <v>50</v>
      </c>
      <c r="C24" s="21" t="s">
        <v>51</v>
      </c>
      <c r="D24" s="22" t="s">
        <v>49</v>
      </c>
      <c r="E24" s="9">
        <v>32657.45</v>
      </c>
      <c r="F24" s="10">
        <v>45443</v>
      </c>
      <c r="G24" s="34">
        <v>0</v>
      </c>
      <c r="H24" s="44">
        <f t="shared" si="1"/>
        <v>32657.45</v>
      </c>
      <c r="I24" s="11"/>
    </row>
    <row r="25" spans="1:9" customFormat="1" ht="15" customHeight="1" x14ac:dyDescent="0.25">
      <c r="A25" s="22" t="s">
        <v>19</v>
      </c>
      <c r="B25" s="23">
        <v>45376</v>
      </c>
      <c r="C25" s="40" t="s">
        <v>20</v>
      </c>
      <c r="D25" s="21" t="s">
        <v>131</v>
      </c>
      <c r="E25" s="35">
        <v>192846</v>
      </c>
      <c r="F25" s="10">
        <v>45443</v>
      </c>
      <c r="G25" s="37">
        <v>0</v>
      </c>
      <c r="H25" s="44">
        <f t="shared" si="1"/>
        <v>192846</v>
      </c>
      <c r="I25" s="11"/>
    </row>
    <row r="26" spans="1:9" customFormat="1" ht="15" customHeight="1" x14ac:dyDescent="0.25">
      <c r="A26" s="22" t="s">
        <v>21</v>
      </c>
      <c r="B26" s="23" t="s">
        <v>111</v>
      </c>
      <c r="C26" s="21" t="s">
        <v>31</v>
      </c>
      <c r="D26" s="22" t="s">
        <v>112</v>
      </c>
      <c r="E26" s="9">
        <f>278803.69+326483.13</f>
        <v>605286.82000000007</v>
      </c>
      <c r="F26" s="10">
        <v>45428</v>
      </c>
      <c r="G26" s="34">
        <v>278803.69</v>
      </c>
      <c r="H26" s="35">
        <f t="shared" si="1"/>
        <v>326483.13000000006</v>
      </c>
      <c r="I26" s="11"/>
    </row>
    <row r="27" spans="1:9" customFormat="1" ht="15" customHeight="1" x14ac:dyDescent="0.25">
      <c r="A27" s="22" t="s">
        <v>73</v>
      </c>
      <c r="B27" s="23">
        <v>45400</v>
      </c>
      <c r="C27" s="21" t="s">
        <v>74</v>
      </c>
      <c r="D27" s="22" t="s">
        <v>75</v>
      </c>
      <c r="E27" s="9">
        <v>23860.47</v>
      </c>
      <c r="F27" s="10">
        <v>45416</v>
      </c>
      <c r="G27" s="34">
        <v>23860.47</v>
      </c>
      <c r="H27" s="35">
        <f t="shared" si="1"/>
        <v>0</v>
      </c>
      <c r="I27" s="11"/>
    </row>
    <row r="28" spans="1:9" customFormat="1" ht="15" customHeight="1" x14ac:dyDescent="0.25">
      <c r="A28" s="22" t="s">
        <v>36</v>
      </c>
      <c r="B28" s="23">
        <v>45385</v>
      </c>
      <c r="C28" s="40" t="s">
        <v>39</v>
      </c>
      <c r="D28" s="23" t="s">
        <v>99</v>
      </c>
      <c r="E28" s="35">
        <v>101508.46</v>
      </c>
      <c r="F28" s="10">
        <v>45415</v>
      </c>
      <c r="G28" s="37">
        <v>17176</v>
      </c>
      <c r="H28" s="35">
        <f t="shared" si="1"/>
        <v>84332.46</v>
      </c>
      <c r="I28" s="11"/>
    </row>
    <row r="29" spans="1:9" customFormat="1" ht="15" customHeight="1" x14ac:dyDescent="0.25">
      <c r="A29" s="22" t="s">
        <v>140</v>
      </c>
      <c r="B29" s="23">
        <v>45443</v>
      </c>
      <c r="C29" s="21" t="s">
        <v>139</v>
      </c>
      <c r="D29" s="22" t="s">
        <v>141</v>
      </c>
      <c r="E29" s="9">
        <v>377544.1</v>
      </c>
      <c r="F29" s="10">
        <v>45443</v>
      </c>
      <c r="G29" s="34">
        <v>0</v>
      </c>
      <c r="H29" s="35">
        <f t="shared" si="1"/>
        <v>377544.1</v>
      </c>
      <c r="I29" s="11"/>
    </row>
    <row r="30" spans="1:9" customFormat="1" ht="15" customHeight="1" x14ac:dyDescent="0.25">
      <c r="A30" s="22" t="s">
        <v>22</v>
      </c>
      <c r="B30" s="23">
        <v>45413</v>
      </c>
      <c r="C30" s="40" t="s">
        <v>41</v>
      </c>
      <c r="D30" s="22" t="s">
        <v>56</v>
      </c>
      <c r="E30" s="35">
        <v>96551.33</v>
      </c>
      <c r="F30" s="10">
        <v>45443</v>
      </c>
      <c r="G30" s="37">
        <v>0</v>
      </c>
      <c r="H30" s="35">
        <f t="shared" si="1"/>
        <v>96551.33</v>
      </c>
      <c r="I30" s="11"/>
    </row>
    <row r="31" spans="1:9" customFormat="1" ht="15" customHeight="1" x14ac:dyDescent="0.25">
      <c r="A31" s="22" t="s">
        <v>148</v>
      </c>
      <c r="B31" s="23">
        <v>45422</v>
      </c>
      <c r="C31" s="40" t="s">
        <v>147</v>
      </c>
      <c r="D31" s="22" t="s">
        <v>149</v>
      </c>
      <c r="E31" s="35">
        <v>476450.65</v>
      </c>
      <c r="F31" s="10">
        <v>45443</v>
      </c>
      <c r="G31" s="37">
        <v>0</v>
      </c>
      <c r="H31" s="35">
        <f t="shared" si="1"/>
        <v>476450.65</v>
      </c>
      <c r="I31" s="11"/>
    </row>
    <row r="32" spans="1:9" customFormat="1" ht="15" customHeight="1" x14ac:dyDescent="0.25">
      <c r="A32" s="22" t="s">
        <v>40</v>
      </c>
      <c r="B32" s="23">
        <v>45420</v>
      </c>
      <c r="C32" s="21" t="s">
        <v>48</v>
      </c>
      <c r="D32" s="22" t="s">
        <v>113</v>
      </c>
      <c r="E32" s="9">
        <v>182372.88</v>
      </c>
      <c r="F32" s="10">
        <v>45441</v>
      </c>
      <c r="G32" s="34">
        <v>91186.44</v>
      </c>
      <c r="H32" s="35">
        <f t="shared" si="1"/>
        <v>91186.44</v>
      </c>
      <c r="I32" s="11"/>
    </row>
    <row r="33" spans="1:9" customFormat="1" ht="15" customHeight="1" x14ac:dyDescent="0.25">
      <c r="A33" s="22" t="s">
        <v>79</v>
      </c>
      <c r="B33" s="23">
        <v>45398</v>
      </c>
      <c r="C33" s="40" t="s">
        <v>80</v>
      </c>
      <c r="D33" s="22" t="s">
        <v>81</v>
      </c>
      <c r="E33" s="35">
        <v>16382.74</v>
      </c>
      <c r="F33" s="10">
        <v>45416</v>
      </c>
      <c r="G33" s="37">
        <v>16382.74</v>
      </c>
      <c r="H33" s="35">
        <f t="shared" si="1"/>
        <v>0</v>
      </c>
      <c r="I33" s="11"/>
    </row>
    <row r="34" spans="1:9" customFormat="1" ht="15" customHeight="1" x14ac:dyDescent="0.25">
      <c r="A34" s="22" t="s">
        <v>23</v>
      </c>
      <c r="B34" s="23">
        <v>45413</v>
      </c>
      <c r="C34" s="22" t="s">
        <v>24</v>
      </c>
      <c r="D34" s="22" t="s">
        <v>129</v>
      </c>
      <c r="E34" s="9">
        <f>44946.46+400094.26+334249.06</f>
        <v>779289.78</v>
      </c>
      <c r="F34" s="10">
        <v>45413</v>
      </c>
      <c r="G34" s="34">
        <f>44946.46+400094.26+334249.06</f>
        <v>779289.78</v>
      </c>
      <c r="H34" s="35">
        <f t="shared" si="1"/>
        <v>0</v>
      </c>
      <c r="I34" s="11"/>
    </row>
    <row r="35" spans="1:9" customFormat="1" ht="15" customHeight="1" x14ac:dyDescent="0.25">
      <c r="A35" s="22" t="s">
        <v>63</v>
      </c>
      <c r="B35" s="23">
        <v>45357</v>
      </c>
      <c r="C35" s="21" t="s">
        <v>69</v>
      </c>
      <c r="D35" s="22" t="s">
        <v>66</v>
      </c>
      <c r="E35" s="9">
        <v>100296</v>
      </c>
      <c r="F35" s="10">
        <v>45443</v>
      </c>
      <c r="G35" s="34">
        <v>0</v>
      </c>
      <c r="H35" s="35">
        <f t="shared" si="1"/>
        <v>100296</v>
      </c>
      <c r="I35" s="11"/>
    </row>
    <row r="36" spans="1:9" customFormat="1" ht="15" customHeight="1" x14ac:dyDescent="0.25">
      <c r="A36" s="22" t="s">
        <v>62</v>
      </c>
      <c r="B36" s="23">
        <v>45378</v>
      </c>
      <c r="C36" s="21" t="s">
        <v>68</v>
      </c>
      <c r="D36" s="22" t="s">
        <v>65</v>
      </c>
      <c r="E36" s="9">
        <v>25000.32</v>
      </c>
      <c r="F36" s="10">
        <v>45443</v>
      </c>
      <c r="G36" s="34">
        <v>0</v>
      </c>
      <c r="H36" s="35">
        <f t="shared" si="1"/>
        <v>25000.32</v>
      </c>
      <c r="I36" s="11"/>
    </row>
    <row r="37" spans="1:9" customFormat="1" ht="15" customHeight="1" x14ac:dyDescent="0.25">
      <c r="A37" s="22" t="s">
        <v>135</v>
      </c>
      <c r="B37" s="23">
        <v>45440</v>
      </c>
      <c r="C37" s="21" t="s">
        <v>153</v>
      </c>
      <c r="D37" s="22" t="s">
        <v>150</v>
      </c>
      <c r="E37" s="9">
        <v>15000</v>
      </c>
      <c r="F37" s="10">
        <v>45443</v>
      </c>
      <c r="G37" s="34">
        <v>0</v>
      </c>
      <c r="H37" s="35">
        <f t="shared" si="1"/>
        <v>15000</v>
      </c>
      <c r="I37" s="11"/>
    </row>
    <row r="38" spans="1:9" customFormat="1" ht="15" customHeight="1" x14ac:dyDescent="0.25">
      <c r="A38" s="22" t="s">
        <v>145</v>
      </c>
      <c r="B38" s="23">
        <v>45441</v>
      </c>
      <c r="C38" s="21" t="s">
        <v>154</v>
      </c>
      <c r="D38" s="22" t="s">
        <v>146</v>
      </c>
      <c r="E38" s="9">
        <v>13500</v>
      </c>
      <c r="F38" s="10">
        <v>45443</v>
      </c>
      <c r="G38" s="34">
        <v>0</v>
      </c>
      <c r="H38" s="35">
        <f t="shared" si="1"/>
        <v>13500</v>
      </c>
      <c r="I38" s="11"/>
    </row>
    <row r="39" spans="1:9" customFormat="1" ht="15" customHeight="1" x14ac:dyDescent="0.25">
      <c r="A39" s="22" t="s">
        <v>88</v>
      </c>
      <c r="B39" s="23">
        <v>45404</v>
      </c>
      <c r="C39" s="21" t="s">
        <v>95</v>
      </c>
      <c r="D39" s="22" t="s">
        <v>96</v>
      </c>
      <c r="E39" s="9">
        <v>199611.19</v>
      </c>
      <c r="F39" s="10">
        <v>45427</v>
      </c>
      <c r="G39" s="34">
        <v>199611.19</v>
      </c>
      <c r="H39" s="35">
        <f t="shared" si="1"/>
        <v>0</v>
      </c>
      <c r="I39" s="11"/>
    </row>
    <row r="40" spans="1:9" customFormat="1" ht="15" customHeight="1" x14ac:dyDescent="0.25">
      <c r="A40" s="22" t="s">
        <v>143</v>
      </c>
      <c r="B40" s="23">
        <v>45440</v>
      </c>
      <c r="C40" s="21" t="s">
        <v>142</v>
      </c>
      <c r="D40" s="22" t="s">
        <v>144</v>
      </c>
      <c r="E40" s="9">
        <v>50262.400000000001</v>
      </c>
      <c r="F40" s="10">
        <v>45443</v>
      </c>
      <c r="G40" s="34">
        <v>0</v>
      </c>
      <c r="H40" s="35">
        <f t="shared" si="1"/>
        <v>50262.400000000001</v>
      </c>
      <c r="I40" s="11"/>
    </row>
    <row r="41" spans="1:9" customFormat="1" ht="15" customHeight="1" x14ac:dyDescent="0.25">
      <c r="A41" s="22" t="s">
        <v>71</v>
      </c>
      <c r="B41" s="23">
        <v>45413</v>
      </c>
      <c r="C41" s="21" t="s">
        <v>105</v>
      </c>
      <c r="D41" s="22" t="s">
        <v>106</v>
      </c>
      <c r="E41" s="9">
        <v>1518153.2</v>
      </c>
      <c r="F41" s="10">
        <v>45436</v>
      </c>
      <c r="G41" s="34">
        <v>190000</v>
      </c>
      <c r="H41" s="35">
        <f t="shared" si="1"/>
        <v>1328153.2</v>
      </c>
      <c r="I41" s="11"/>
    </row>
    <row r="42" spans="1:9" customFormat="1" ht="15" customHeight="1" x14ac:dyDescent="0.25">
      <c r="A42" s="22" t="s">
        <v>25</v>
      </c>
      <c r="B42" s="23">
        <v>45383</v>
      </c>
      <c r="C42" s="22" t="s">
        <v>42</v>
      </c>
      <c r="D42" s="22" t="s">
        <v>125</v>
      </c>
      <c r="E42" s="35">
        <v>618639.56999999995</v>
      </c>
      <c r="F42" s="10">
        <v>45434</v>
      </c>
      <c r="G42" s="37">
        <v>38104.9</v>
      </c>
      <c r="H42" s="35">
        <f t="shared" si="1"/>
        <v>580534.66999999993</v>
      </c>
      <c r="I42" s="11"/>
    </row>
    <row r="43" spans="1:9" customFormat="1" ht="15" customHeight="1" x14ac:dyDescent="0.25">
      <c r="A43" s="22" t="s">
        <v>89</v>
      </c>
      <c r="B43" s="23">
        <v>45400</v>
      </c>
      <c r="C43" s="22" t="s">
        <v>93</v>
      </c>
      <c r="D43" s="22" t="s">
        <v>94</v>
      </c>
      <c r="E43" s="35">
        <v>69644.160000000003</v>
      </c>
      <c r="F43" s="10">
        <v>45427</v>
      </c>
      <c r="G43" s="37">
        <v>69644.160000000003</v>
      </c>
      <c r="H43" s="35">
        <f t="shared" si="1"/>
        <v>0</v>
      </c>
      <c r="I43" s="11"/>
    </row>
    <row r="44" spans="1:9" customFormat="1" ht="15" customHeight="1" x14ac:dyDescent="0.25">
      <c r="A44" s="22" t="s">
        <v>44</v>
      </c>
      <c r="B44" s="23">
        <v>45352</v>
      </c>
      <c r="C44" s="22" t="s">
        <v>45</v>
      </c>
      <c r="D44" s="22" t="s">
        <v>57</v>
      </c>
      <c r="E44" s="35">
        <v>1414873</v>
      </c>
      <c r="F44" s="10">
        <v>45443</v>
      </c>
      <c r="G44" s="37">
        <v>0</v>
      </c>
      <c r="H44" s="35">
        <f t="shared" si="1"/>
        <v>1414873</v>
      </c>
      <c r="I44" s="11"/>
    </row>
    <row r="45" spans="1:9" customFormat="1" ht="15" customHeight="1" x14ac:dyDescent="0.25">
      <c r="A45" s="22" t="s">
        <v>122</v>
      </c>
      <c r="B45" s="23">
        <v>45415</v>
      </c>
      <c r="C45" s="22" t="s">
        <v>123</v>
      </c>
      <c r="D45" s="22" t="s">
        <v>124</v>
      </c>
      <c r="E45" s="35">
        <v>32985</v>
      </c>
      <c r="F45" s="10">
        <v>45434</v>
      </c>
      <c r="G45" s="37">
        <v>32985</v>
      </c>
      <c r="H45" s="35">
        <f t="shared" si="1"/>
        <v>0</v>
      </c>
      <c r="I45" s="11"/>
    </row>
    <row r="46" spans="1:9" customFormat="1" ht="15" customHeight="1" x14ac:dyDescent="0.25">
      <c r="A46" s="22" t="s">
        <v>46</v>
      </c>
      <c r="B46" s="23">
        <v>45432</v>
      </c>
      <c r="C46" s="22" t="s">
        <v>47</v>
      </c>
      <c r="D46" s="21" t="s">
        <v>133</v>
      </c>
      <c r="E46" s="35">
        <f>125877.14+45928+163025.96</f>
        <v>334831.09999999998</v>
      </c>
      <c r="F46" s="10">
        <v>45443</v>
      </c>
      <c r="G46" s="37">
        <v>0</v>
      </c>
      <c r="H46" s="35">
        <f t="shared" si="1"/>
        <v>334831.09999999998</v>
      </c>
      <c r="I46" s="11"/>
    </row>
    <row r="47" spans="1:9" customFormat="1" ht="15" customHeight="1" x14ac:dyDescent="0.25">
      <c r="A47" s="22" t="s">
        <v>64</v>
      </c>
      <c r="B47" s="23">
        <v>45376</v>
      </c>
      <c r="C47" s="22" t="s">
        <v>70</v>
      </c>
      <c r="D47" s="21" t="s">
        <v>67</v>
      </c>
      <c r="E47" s="35">
        <v>126842.5</v>
      </c>
      <c r="F47" s="10">
        <v>45415</v>
      </c>
      <c r="G47" s="37">
        <v>126842.5</v>
      </c>
      <c r="H47" s="35">
        <f t="shared" si="1"/>
        <v>0</v>
      </c>
      <c r="I47" s="11"/>
    </row>
    <row r="48" spans="1:9" customFormat="1" ht="15" customHeight="1" x14ac:dyDescent="0.25">
      <c r="A48" s="22" t="s">
        <v>54</v>
      </c>
      <c r="B48" s="23">
        <v>45398</v>
      </c>
      <c r="C48" s="22" t="s">
        <v>155</v>
      </c>
      <c r="D48" s="22" t="s">
        <v>109</v>
      </c>
      <c r="E48" s="35">
        <v>135898.79999999999</v>
      </c>
      <c r="F48" s="10">
        <v>45420</v>
      </c>
      <c r="G48" s="37">
        <f>20551.6+16570.4</f>
        <v>37122</v>
      </c>
      <c r="H48" s="35">
        <f t="shared" si="1"/>
        <v>98776.799999999988</v>
      </c>
      <c r="I48" s="11"/>
    </row>
    <row r="49" spans="1:9" customFormat="1" ht="15" customHeight="1" x14ac:dyDescent="0.25">
      <c r="A49" s="22" t="s">
        <v>82</v>
      </c>
      <c r="B49" s="23">
        <v>45372</v>
      </c>
      <c r="C49" s="22" t="s">
        <v>83</v>
      </c>
      <c r="D49" s="22" t="s">
        <v>84</v>
      </c>
      <c r="E49" s="35">
        <v>86187.58</v>
      </c>
      <c r="F49" s="10">
        <v>45413</v>
      </c>
      <c r="G49" s="37">
        <v>86187.58</v>
      </c>
      <c r="H49" s="35">
        <f t="shared" si="1"/>
        <v>0</v>
      </c>
      <c r="I49" s="11"/>
    </row>
    <row r="50" spans="1:9" customFormat="1" ht="15" customHeight="1" x14ac:dyDescent="0.25">
      <c r="A50" s="22" t="s">
        <v>34</v>
      </c>
      <c r="B50" s="23">
        <v>45400</v>
      </c>
      <c r="C50" s="45" t="s">
        <v>35</v>
      </c>
      <c r="D50" s="22" t="s">
        <v>128</v>
      </c>
      <c r="E50" s="9">
        <v>10797.3</v>
      </c>
      <c r="F50" s="10">
        <v>45423</v>
      </c>
      <c r="G50" s="9">
        <v>10797.3</v>
      </c>
      <c r="H50" s="9">
        <f t="shared" si="1"/>
        <v>0</v>
      </c>
      <c r="I50" s="16"/>
    </row>
    <row r="51" spans="1:9" customFormat="1" ht="15" customHeight="1" x14ac:dyDescent="0.25">
      <c r="A51" s="22" t="s">
        <v>37</v>
      </c>
      <c r="B51" s="23">
        <v>45413</v>
      </c>
      <c r="C51" s="45" t="s">
        <v>38</v>
      </c>
      <c r="D51" s="22" t="s">
        <v>132</v>
      </c>
      <c r="E51" s="9">
        <v>21520</v>
      </c>
      <c r="F51" s="10">
        <v>45443</v>
      </c>
      <c r="G51" s="9">
        <v>0</v>
      </c>
      <c r="H51" s="35">
        <f t="shared" si="1"/>
        <v>21520</v>
      </c>
      <c r="I51" s="16"/>
    </row>
    <row r="52" spans="1:9" customFormat="1" ht="15" customHeight="1" x14ac:dyDescent="0.25">
      <c r="A52" s="22" t="s">
        <v>90</v>
      </c>
      <c r="B52" s="23">
        <v>45412</v>
      </c>
      <c r="C52" s="22" t="s">
        <v>91</v>
      </c>
      <c r="D52" s="22" t="s">
        <v>92</v>
      </c>
      <c r="E52" s="35">
        <v>2034</v>
      </c>
      <c r="F52" s="10">
        <v>45429</v>
      </c>
      <c r="G52" s="37">
        <v>2034</v>
      </c>
      <c r="H52" s="35">
        <f t="shared" si="1"/>
        <v>0</v>
      </c>
      <c r="I52" s="16"/>
    </row>
    <row r="53" spans="1:9" customFormat="1" ht="15" customHeight="1" x14ac:dyDescent="0.25">
      <c r="A53" s="22" t="s">
        <v>134</v>
      </c>
      <c r="B53" s="23">
        <v>45440</v>
      </c>
      <c r="C53" s="22" t="s">
        <v>152</v>
      </c>
      <c r="D53" s="22" t="s">
        <v>151</v>
      </c>
      <c r="E53" s="35">
        <v>53860.75</v>
      </c>
      <c r="F53" s="10">
        <v>45443</v>
      </c>
      <c r="G53" s="37">
        <v>0</v>
      </c>
      <c r="H53" s="35">
        <f t="shared" si="1"/>
        <v>53860.75</v>
      </c>
      <c r="I53" s="16"/>
    </row>
    <row r="54" spans="1:9" customFormat="1" ht="15" customHeight="1" x14ac:dyDescent="0.25">
      <c r="A54" s="22" t="s">
        <v>136</v>
      </c>
      <c r="B54" s="23">
        <v>45441</v>
      </c>
      <c r="C54" s="22" t="s">
        <v>138</v>
      </c>
      <c r="D54" s="22" t="s">
        <v>137</v>
      </c>
      <c r="E54" s="35">
        <v>478813.56</v>
      </c>
      <c r="F54" s="10">
        <v>45443</v>
      </c>
      <c r="G54" s="37">
        <v>0</v>
      </c>
      <c r="H54" s="35">
        <f t="shared" si="1"/>
        <v>478813.56</v>
      </c>
      <c r="I54" s="16"/>
    </row>
    <row r="55" spans="1:9" customFormat="1" ht="15" customHeight="1" x14ac:dyDescent="0.25">
      <c r="A55" s="22" t="s">
        <v>26</v>
      </c>
      <c r="B55" s="23">
        <v>45393</v>
      </c>
      <c r="C55" s="21" t="s">
        <v>17</v>
      </c>
      <c r="D55" s="22" t="s">
        <v>72</v>
      </c>
      <c r="E55" s="35">
        <v>950000</v>
      </c>
      <c r="F55" s="10">
        <v>45420</v>
      </c>
      <c r="G55" s="37">
        <v>2336.4</v>
      </c>
      <c r="H55" s="35">
        <f t="shared" si="1"/>
        <v>947663.6</v>
      </c>
      <c r="I55" s="16"/>
    </row>
    <row r="56" spans="1:9" s="12" customFormat="1" ht="15" customHeight="1" x14ac:dyDescent="0.25">
      <c r="A56" s="22" t="s">
        <v>102</v>
      </c>
      <c r="B56" s="23">
        <v>45422</v>
      </c>
      <c r="C56" s="22" t="s">
        <v>103</v>
      </c>
      <c r="D56" s="22" t="s">
        <v>104</v>
      </c>
      <c r="E56" s="35">
        <v>186737.29</v>
      </c>
      <c r="F56" s="10">
        <v>45441</v>
      </c>
      <c r="G56" s="37">
        <v>186737.29</v>
      </c>
      <c r="H56" s="35">
        <v>0</v>
      </c>
      <c r="I56" s="16"/>
    </row>
    <row r="57" spans="1:9" customFormat="1" ht="15" customHeight="1" x14ac:dyDescent="0.25">
      <c r="A57" s="22" t="s">
        <v>27</v>
      </c>
      <c r="B57" s="22" t="s">
        <v>120</v>
      </c>
      <c r="C57" s="21" t="s">
        <v>28</v>
      </c>
      <c r="D57" s="22" t="s">
        <v>121</v>
      </c>
      <c r="E57" s="9">
        <f>86888.16+86888.13</f>
        <v>173776.29</v>
      </c>
      <c r="F57" s="10">
        <v>45428</v>
      </c>
      <c r="G57" s="34">
        <v>86888.16</v>
      </c>
      <c r="H57" s="9">
        <f>+E57-G57</f>
        <v>86888.13</v>
      </c>
      <c r="I57" s="11"/>
    </row>
    <row r="58" spans="1:9" ht="22.9" customHeight="1" x14ac:dyDescent="0.25">
      <c r="A58" s="24" t="s">
        <v>29</v>
      </c>
      <c r="B58" s="24"/>
      <c r="C58" s="24"/>
      <c r="D58" s="24"/>
      <c r="E58" s="13">
        <f>SUM(E11:E57)</f>
        <v>16728834.140000001</v>
      </c>
      <c r="F58" s="13"/>
      <c r="G58" s="13">
        <f>SUM(G11:G57)</f>
        <v>5821153.3600000013</v>
      </c>
      <c r="H58" s="13">
        <f>SUM(H11:H57)</f>
        <v>10907680.780000001</v>
      </c>
      <c r="I58" s="15"/>
    </row>
    <row r="59" spans="1:9" x14ac:dyDescent="0.2">
      <c r="G59" s="4"/>
    </row>
    <row r="60" spans="1:9" x14ac:dyDescent="0.2">
      <c r="D60" s="25"/>
      <c r="G60" s="14"/>
      <c r="I60" s="15"/>
    </row>
    <row r="61" spans="1:9" x14ac:dyDescent="0.2">
      <c r="G61" s="14"/>
    </row>
    <row r="63" spans="1:9" x14ac:dyDescent="0.2">
      <c r="C63" s="26"/>
    </row>
    <row r="64" spans="1:9" x14ac:dyDescent="0.2">
      <c r="C64" s="25"/>
    </row>
  </sheetData>
  <autoFilter ref="A10:H57" xr:uid="{00000000-0009-0000-0000-000000000000}">
    <sortState xmlns:xlrd2="http://schemas.microsoft.com/office/spreadsheetml/2017/richdata2" ref="A11:H57">
      <sortCondition ref="A10:A57"/>
    </sortState>
  </autoFilter>
  <sortState xmlns:xlrd2="http://schemas.microsoft.com/office/spreadsheetml/2017/richdata2" ref="A12:H57">
    <sortCondition ref="A11:A57"/>
  </sortState>
  <mergeCells count="4">
    <mergeCell ref="A5:H5"/>
    <mergeCell ref="A6:H6"/>
    <mergeCell ref="A7:H7"/>
    <mergeCell ref="A9:H9"/>
  </mergeCells>
  <pageMargins left="0.7" right="0.7" top="0.75" bottom="0.75" header="0.3" footer="0.3"/>
  <pageSetup scale="47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elements/1.1/"/>
    <ds:schemaRef ds:uri="http://schemas.microsoft.com/office/2006/documentManagement/types"/>
    <ds:schemaRef ds:uri="abf3335f-e4f0-4829-9abc-95a146d64f3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2024-06-14T18:31:43Z</cp:lastPrinted>
  <dcterms:created xsi:type="dcterms:W3CDTF">2023-02-06T15:07:28Z</dcterms:created>
  <dcterms:modified xsi:type="dcterms:W3CDTF">2024-06-14T18:31:51Z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