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11"/>
  <workbookPr/>
  <mc:AlternateContent xmlns:mc="http://schemas.openxmlformats.org/markup-compatibility/2006">
    <mc:Choice Requires="x15">
      <x15ac:absPath xmlns:x15ac="http://schemas.microsoft.com/office/spreadsheetml/2010/11/ac" url="C:\Users\e.pena\Desktop\PAG.WEB\AÑO 2022\DIC.2022\"/>
    </mc:Choice>
  </mc:AlternateContent>
  <xr:revisionPtr revIDLastSave="0" documentId="8_{7B394B8D-197B-4F4C-A20D-BBFCA012C5E8}" xr6:coauthVersionLast="47" xr6:coauthVersionMax="47" xr10:uidLastSave="{00000000-0000-0000-0000-000000000000}"/>
  <bookViews>
    <workbookView xWindow="0" yWindow="0" windowWidth="19200" windowHeight="7236" xr2:uid="{00000000-000D-0000-FFFF-FFFF00000000}"/>
  </bookViews>
  <sheets>
    <sheet name="DIC-22 " sheetId="1" r:id="rId1"/>
  </sheets>
  <definedNames>
    <definedName name="_xlnm._FilterDatabase" localSheetId="0" hidden="1">'DIC-22 '!$A$7:$H$51</definedName>
    <definedName name="_xlnm.Print_Titles" localSheetId="0">'DIC-22 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1" l="1"/>
  <c r="H51" i="1" s="1"/>
  <c r="H50" i="1"/>
  <c r="G49" i="1"/>
  <c r="H49" i="1" s="1"/>
  <c r="H48" i="1"/>
  <c r="G47" i="1"/>
  <c r="H47" i="1" s="1"/>
  <c r="H46" i="1"/>
  <c r="H45" i="1"/>
  <c r="E44" i="1"/>
  <c r="H44" i="1" s="1"/>
  <c r="E43" i="1"/>
  <c r="H43" i="1" s="1"/>
  <c r="H42" i="1"/>
  <c r="H41" i="1"/>
  <c r="H40" i="1"/>
  <c r="H39" i="1"/>
  <c r="H38" i="1"/>
  <c r="H37" i="1"/>
  <c r="H36" i="1"/>
  <c r="H35" i="1"/>
  <c r="H34" i="1"/>
  <c r="H33" i="1"/>
  <c r="H32" i="1"/>
  <c r="H31" i="1"/>
  <c r="G30" i="1"/>
  <c r="E30" i="1"/>
  <c r="H29" i="1"/>
  <c r="E28" i="1"/>
  <c r="H28" i="1" s="1"/>
  <c r="G27" i="1"/>
  <c r="H27" i="1" s="1"/>
  <c r="E26" i="1"/>
  <c r="H26" i="1" s="1"/>
  <c r="G25" i="1"/>
  <c r="H25" i="1" s="1"/>
  <c r="H24" i="1"/>
  <c r="H23" i="1"/>
  <c r="H22" i="1"/>
  <c r="G21" i="1"/>
  <c r="E21" i="1"/>
  <c r="H21" i="1" s="1"/>
  <c r="E20" i="1"/>
  <c r="H20" i="1" s="1"/>
  <c r="H19" i="1"/>
  <c r="G18" i="1"/>
  <c r="E18" i="1"/>
  <c r="H18" i="1" s="1"/>
  <c r="E17" i="1"/>
  <c r="H17" i="1" s="1"/>
  <c r="H16" i="1"/>
  <c r="G15" i="1"/>
  <c r="E15" i="1"/>
  <c r="G14" i="1"/>
  <c r="H14" i="1" s="1"/>
  <c r="H13" i="1"/>
  <c r="H12" i="1"/>
  <c r="H11" i="1"/>
  <c r="E10" i="1"/>
  <c r="H10" i="1" s="1"/>
  <c r="E9" i="1"/>
  <c r="G8" i="1"/>
  <c r="H30" i="1" l="1"/>
  <c r="G52" i="1"/>
  <c r="H8" i="1"/>
  <c r="E52" i="1"/>
  <c r="H15" i="1"/>
  <c r="H9" i="1"/>
  <c r="H52" i="1" l="1"/>
</calcChain>
</file>

<file path=xl/sharedStrings.xml><?xml version="1.0" encoding="utf-8"?>
<sst xmlns="http://schemas.openxmlformats.org/spreadsheetml/2006/main" count="200" uniqueCount="173">
  <si>
    <t>RELACIÓN DE PAGOS A PROVEEDORES</t>
  </si>
  <si>
    <t>CORRESPONDIENTE AL 31 DE DICIEMBRE 2022</t>
  </si>
  <si>
    <t>VALORES RD$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</si>
  <si>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</si>
  <si>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</si>
  <si>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</si>
  <si>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</si>
  <si>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</si>
  <si>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</si>
  <si>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</si>
  <si>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</si>
  <si>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 xml:space="preserve">AGUA CRYSTAL </t>
  </si>
  <si>
    <t>27-10/23/11/22</t>
  </si>
  <si>
    <t xml:space="preserve">Agua para la institucion. </t>
  </si>
  <si>
    <t>B1500039023/38610/38974</t>
  </si>
  <si>
    <t>27/12/22</t>
  </si>
  <si>
    <t>ALTICE DOMINICANA, SA</t>
  </si>
  <si>
    <t>05/12-13/12/22</t>
  </si>
  <si>
    <t>P/Servicios telefónicos (FLOTA) y 809-185-4528.</t>
  </si>
  <si>
    <t>B1500045874/46330</t>
  </si>
  <si>
    <t>21/12/22</t>
  </si>
  <si>
    <t>ASOC. DOMINICANA DE ZONAS FRANCAS (ADOZONA)</t>
  </si>
  <si>
    <t>Devolución recursos por acuerdo ADOZONA-CNZFE.</t>
  </si>
  <si>
    <t>Ventas Formularios de Exportación Vuce-aduanas</t>
  </si>
  <si>
    <t>23/12/22</t>
  </si>
  <si>
    <t xml:space="preserve">AYUNTAMIENTO DEL DISTRITO NACIONAL </t>
  </si>
  <si>
    <t>01/12/22</t>
  </si>
  <si>
    <t>Pago servicio recogida de residuos sólidos.</t>
  </si>
  <si>
    <t>B1500038343</t>
  </si>
  <si>
    <t>BANCO DE RESERVAS DE LA REP. DOM.</t>
  </si>
  <si>
    <t>Pago combustible</t>
  </si>
  <si>
    <t>Flota diciembre 2022</t>
  </si>
  <si>
    <t>17/12/22</t>
  </si>
  <si>
    <t>BOTDOM INGENIERIA SRL</t>
  </si>
  <si>
    <t>19/12/22</t>
  </si>
  <si>
    <t>Servicios Tecnicos Profesionales</t>
  </si>
  <si>
    <t>B1500000011</t>
  </si>
  <si>
    <t xml:space="preserve">BUG BYE SRL </t>
  </si>
  <si>
    <t>01/09-21/11/22</t>
  </si>
  <si>
    <t>Servicios de fumigacion.</t>
  </si>
  <si>
    <t>CONT/B1500000018/19</t>
  </si>
  <si>
    <t>13/12/22</t>
  </si>
  <si>
    <t>CAASD</t>
  </si>
  <si>
    <t>Servicios de Agua</t>
  </si>
  <si>
    <t>B1500108250/108268</t>
  </si>
  <si>
    <t>22/12/22</t>
  </si>
  <si>
    <t>CENTRO AUTOMOTRIZ REMESA, SRL</t>
  </si>
  <si>
    <t>22/08/22</t>
  </si>
  <si>
    <t>Mantenimiento general vehiculos de la institucion.</t>
  </si>
  <si>
    <t>C-4258/22-b1500001579</t>
  </si>
  <si>
    <t>CENTRO CUESTA C POR A.</t>
  </si>
  <si>
    <t>30/11-12/12/22</t>
  </si>
  <si>
    <t>P/alimentos y bebias personas.</t>
  </si>
  <si>
    <t>B1500140736/91/151230</t>
  </si>
  <si>
    <t>28/12/22</t>
  </si>
  <si>
    <t xml:space="preserve">COMPANIA DOMINICANA DE TELEFONOS </t>
  </si>
  <si>
    <t>28/11-27/12/22</t>
  </si>
  <si>
    <t>P/Servicios de internet No. 829-110-6594,0829-118-1864,  CENTRAL TELEF. correspondiente al 2022.</t>
  </si>
  <si>
    <t>B1500188303/306/191021/024</t>
  </si>
  <si>
    <t>COMPU-OFFICE</t>
  </si>
  <si>
    <t>Adquisicion equipos de computos.</t>
  </si>
  <si>
    <t>B1500003379</t>
  </si>
  <si>
    <t>CORAMCA</t>
  </si>
  <si>
    <t>02/11-21/11/22</t>
  </si>
  <si>
    <t>P/Compra materiales ferreteros.</t>
  </si>
  <si>
    <t>B1500000055/60</t>
  </si>
  <si>
    <t xml:space="preserve">EDITORA EL CARIBE </t>
  </si>
  <si>
    <t>22/11-20/12/22</t>
  </si>
  <si>
    <t>P/Servicios de Publicidad.</t>
  </si>
  <si>
    <t>CON5366/22-B1500004392/4467</t>
  </si>
  <si>
    <t>EDITORA HOY</t>
  </si>
  <si>
    <t>P/Servicios renovacion periodico.</t>
  </si>
  <si>
    <t>B1500005810</t>
  </si>
  <si>
    <t>29/12/22</t>
  </si>
  <si>
    <t>EDITORA LISTIN DIARIO</t>
  </si>
  <si>
    <t>B1500007482</t>
  </si>
  <si>
    <t>ELECTROM SA</t>
  </si>
  <si>
    <t>Mantenimiento planta electrica.</t>
  </si>
  <si>
    <t>B1500000960</t>
  </si>
  <si>
    <t>ELEVADORES DEL NORTE</t>
  </si>
  <si>
    <t>25/11-08/12/22</t>
  </si>
  <si>
    <t>Servicios de mantenimiento ascensores.</t>
  </si>
  <si>
    <t>CONT2886/22-B1500000396/401</t>
  </si>
  <si>
    <t>15/12/22</t>
  </si>
  <si>
    <t>EMPRESA DISTRIBUIDORA DE ELECTRICIDAD DEL ESTE S.A</t>
  </si>
  <si>
    <t>24/11-27/12/22</t>
  </si>
  <si>
    <t>Servicios de electricidad</t>
  </si>
  <si>
    <t>B1500243035/248210</t>
  </si>
  <si>
    <t>FUNDACION UNIVERSITARIA IBEROAMERICANA (FUNIBER)</t>
  </si>
  <si>
    <t>29/11-29/12/22</t>
  </si>
  <si>
    <t>Pago 75% cuota 10/21 del programa académico.</t>
  </si>
  <si>
    <t>CONT.2790*75%/B1500000372/373</t>
  </si>
  <si>
    <t>GRAFICA WILLIAN, SRL</t>
  </si>
  <si>
    <t>Suministro de oficinas</t>
  </si>
  <si>
    <t>B1500000943/944</t>
  </si>
  <si>
    <t>GTG INDUSTRIAL</t>
  </si>
  <si>
    <t>31/12/22</t>
  </si>
  <si>
    <t>B1500003016</t>
  </si>
  <si>
    <t>HUMANO SEGUROS S A</t>
  </si>
  <si>
    <t>P/Servicios  Seguros Médico y de vida.</t>
  </si>
  <si>
    <t>B1500025518/25669</t>
  </si>
  <si>
    <t>16/12/22</t>
  </si>
  <si>
    <t>HV MEDISOLUTION SRL</t>
  </si>
  <si>
    <t>Servicios alimenticios.</t>
  </si>
  <si>
    <t>CONT.BS627/2022/B1500000548</t>
  </si>
  <si>
    <t>IDEMERCHANT</t>
  </si>
  <si>
    <t xml:space="preserve">Uniformes p/empleados de la institucion. </t>
  </si>
  <si>
    <t xml:space="preserve"> CONT/10038/B1500000016</t>
  </si>
  <si>
    <t>JOSE LUIS BREA RODRIGUEZ</t>
  </si>
  <si>
    <t>P/Servicios de mantenimiento y rep. de A/A.</t>
  </si>
  <si>
    <t>B1500000151</t>
  </si>
  <si>
    <t xml:space="preserve">LA COCINA DE DONA MARY </t>
  </si>
  <si>
    <t>CONT4490/21/B1500000274</t>
  </si>
  <si>
    <t>LAVANDERIA ROYAL</t>
  </si>
  <si>
    <t>Servicios de lavanderia.</t>
  </si>
  <si>
    <t>B1500000793</t>
  </si>
  <si>
    <t>LIBRERIA Y PAPELERIA HNOS. SOLANO</t>
  </si>
  <si>
    <t>Subsidio educativo empleados.</t>
  </si>
  <si>
    <t>B1500002753</t>
  </si>
  <si>
    <t>MP UNIFORMES SRL</t>
  </si>
  <si>
    <t>22/09/22</t>
  </si>
  <si>
    <t>CONT9720/22</t>
  </si>
  <si>
    <t xml:space="preserve">MRO MANTENIMEINTO OPERACION </t>
  </si>
  <si>
    <t>Articulos ferreteros.</t>
  </si>
  <si>
    <t>B1500000392</t>
  </si>
  <si>
    <t>P A CATERING SRL</t>
  </si>
  <si>
    <t>12/12/22</t>
  </si>
  <si>
    <t>P/servicios de alimentacion.</t>
  </si>
  <si>
    <t>B1500002729</t>
  </si>
  <si>
    <t>PADRON OFFICE SUPLY</t>
  </si>
  <si>
    <t>02/12/22</t>
  </si>
  <si>
    <t>P/Suministro de oficinas</t>
  </si>
  <si>
    <t>B1500000860</t>
  </si>
  <si>
    <t>ROOT FOCUS SRL</t>
  </si>
  <si>
    <t>01/11/22</t>
  </si>
  <si>
    <t>P/Servicios asesoria norma ISO.</t>
  </si>
  <si>
    <t>CERT741508/B1500000028</t>
  </si>
  <si>
    <t>17/11/22</t>
  </si>
  <si>
    <t>SAN MIGUEL C POR A.</t>
  </si>
  <si>
    <t>Mantenimiento preventico planta electrica.</t>
  </si>
  <si>
    <t>B1500001691</t>
  </si>
  <si>
    <t xml:space="preserve">SEGURO BANRESERVAS </t>
  </si>
  <si>
    <t>Seguros institucion de incendios y lineas</t>
  </si>
  <si>
    <t>B1500037298/37300/3729</t>
  </si>
  <si>
    <t>SEGURO UNIVERSAL</t>
  </si>
  <si>
    <t>18/11-28/12/22</t>
  </si>
  <si>
    <t>Servicios Médico Empleados</t>
  </si>
  <si>
    <t>B1500009866/9937</t>
  </si>
  <si>
    <t>14/12/22</t>
  </si>
  <si>
    <t>SERVICIOS E INSTALACIONES TECNICAS</t>
  </si>
  <si>
    <t>P/Completivo 80% factura compra elevador.</t>
  </si>
  <si>
    <t>B1500002501</t>
  </si>
  <si>
    <t>SISTEMA ECNOMICO SOLUCIONISTA</t>
  </si>
  <si>
    <t>P/servicios de cableado de redes en la institucion.</t>
  </si>
  <si>
    <t>B1500000012</t>
  </si>
  <si>
    <t>SKETCHPROM SRL</t>
  </si>
  <si>
    <t>Servicios de alquiler equipos de oficina.</t>
  </si>
  <si>
    <t>CONT/ALQ21/B1500000536/537</t>
  </si>
  <si>
    <t>SUMINISTROS GUIPAK SRL</t>
  </si>
  <si>
    <t>Materiales y suminstros.</t>
  </si>
  <si>
    <t>B1500000959</t>
  </si>
  <si>
    <t xml:space="preserve">VIAMAR </t>
  </si>
  <si>
    <t>12/10-17/11/22</t>
  </si>
  <si>
    <t>CON/4179/22-B1500009394-9659</t>
  </si>
  <si>
    <t>VICTOR GARCIA AIRE ACONDICIONADO</t>
  </si>
  <si>
    <t>20/12/22</t>
  </si>
  <si>
    <t>Mantenimiento de aires acondicionados.</t>
  </si>
  <si>
    <t>B1500002309</t>
  </si>
  <si>
    <t>WINDTELECOM, SA</t>
  </si>
  <si>
    <t>26/11-26/12/22</t>
  </si>
  <si>
    <t>P/ Servicios de internet para la institución.</t>
  </si>
  <si>
    <t>B1500010215/10365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</si>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</sst>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horizontal="center"/>
    </xf>
    <xf numFmtId="164" fontId="4" fillId="0" borderId="0" xfId="1" applyFont="1" applyAlignment="1">
      <alignment horizontal="center"/>
    </xf>
    <xf numFmtId="0" fontId="3" fillId="0" borderId="0" xfId="0" applyFont="1"/>
    <xf numFmtId="164" fontId="3" fillId="0" borderId="0" xfId="1" applyFont="1" applyAlignment="1">
      <alignment horizontal="center"/>
    </xf>
    <xf numFmtId="49" fontId="4" fillId="0" borderId="0" xfId="0" applyNumberFormat="1" applyFont="1" applyAlignment="1">
      <alignment horizontal="center"/>
    </xf>
    <xf numFmtId="164" fontId="6" fillId="2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164" fontId="6" fillId="2" borderId="1" xfId="1" applyFont="1" applyFill="1" applyBorder="1" applyAlignment="1">
      <alignment horizontal="center" wrapText="1"/>
    </xf>
    <xf numFmtId="0" fontId="6" fillId="0" borderId="0" xfId="0" applyFont="1"/>
    <xf numFmtId="14" fontId="0" fillId="3" borderId="1" xfId="0" applyNumberFormat="1" applyFill="1" applyBorder="1" applyAlignment="1">
      <alignment horizontal="center" wrapText="1"/>
    </xf>
    <xf numFmtId="164" fontId="0" fillId="3" borderId="1" xfId="1" applyFont="1" applyFill="1" applyBorder="1" applyAlignment="1">
      <alignment horizontal="center"/>
    </xf>
    <xf numFmtId="14" fontId="0" fillId="3" borderId="1" xfId="1" applyNumberFormat="1" applyFont="1" applyFill="1" applyBorder="1" applyAlignment="1">
      <alignment horizontal="center"/>
    </xf>
    <xf numFmtId="164" fontId="8" fillId="3" borderId="1" xfId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64" fontId="9" fillId="3" borderId="1" xfId="1" applyFont="1" applyFill="1" applyBorder="1" applyAlignment="1">
      <alignment horizontal="center"/>
    </xf>
    <xf numFmtId="164" fontId="9" fillId="3" borderId="1" xfId="0" applyNumberFormat="1" applyFont="1" applyFill="1" applyBorder="1" applyAlignment="1">
      <alignment horizontal="center"/>
    </xf>
    <xf numFmtId="164" fontId="8" fillId="3" borderId="1" xfId="1" applyFont="1" applyFill="1" applyBorder="1" applyAlignment="1">
      <alignment horizontal="center" wrapText="1"/>
    </xf>
    <xf numFmtId="164" fontId="9" fillId="3" borderId="1" xfId="0" applyNumberFormat="1" applyFont="1" applyFill="1" applyBorder="1" applyAlignment="1">
      <alignment horizontal="center" wrapText="1"/>
    </xf>
    <xf numFmtId="13" fontId="0" fillId="3" borderId="1" xfId="1" applyNumberFormat="1" applyFont="1" applyFill="1" applyBorder="1" applyAlignment="1">
      <alignment horizontal="center"/>
    </xf>
    <xf numFmtId="0" fontId="0" fillId="3" borderId="0" xfId="0" applyFill="1"/>
    <xf numFmtId="0" fontId="2" fillId="0" borderId="0" xfId="0" applyFont="1"/>
    <xf numFmtId="164" fontId="2" fillId="2" borderId="1" xfId="1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6" fillId="2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49" fontId="4" fillId="0" borderId="0" xfId="0" applyNumberFormat="1" applyFont="1" applyAlignment="1">
      <alignment horizontal="left"/>
    </xf>
    <xf numFmtId="49" fontId="7" fillId="2" borderId="1" xfId="0" applyNumberFormat="1" applyFont="1" applyFill="1" applyBorder="1" applyAlignment="1">
      <alignment horizontal="left"/>
    </xf>
    <xf numFmtId="49" fontId="8" fillId="3" borderId="1" xfId="0" applyNumberFormat="1" applyFont="1" applyFill="1" applyBorder="1" applyAlignment="1">
      <alignment horizontal="left" wrapText="1"/>
    </xf>
    <xf numFmtId="49" fontId="8" fillId="3" borderId="1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10" fillId="3" borderId="1" xfId="0" applyFont="1" applyFill="1" applyBorder="1" applyAlignment="1">
      <alignment horizontal="left"/>
    </xf>
    <xf numFmtId="49" fontId="0" fillId="3" borderId="1" xfId="0" applyNumberFormat="1" applyFill="1" applyBorder="1" applyAlignment="1">
      <alignment horizontal="left"/>
    </xf>
    <xf numFmtId="14" fontId="0" fillId="3" borderId="1" xfId="0" applyNumberFormat="1" applyFill="1" applyBorder="1" applyAlignment="1">
      <alignment horizontal="left" wrapText="1"/>
    </xf>
    <xf numFmtId="14" fontId="0" fillId="3" borderId="1" xfId="0" applyNumberFormat="1" applyFill="1" applyBorder="1" applyAlignment="1">
      <alignment horizontal="left"/>
    </xf>
    <xf numFmtId="1" fontId="4" fillId="0" borderId="0" xfId="0" applyNumberFormat="1" applyFont="1" applyAlignment="1">
      <alignment horizontal="left"/>
    </xf>
    <xf numFmtId="49" fontId="7" fillId="2" borderId="1" xfId="0" applyNumberFormat="1" applyFont="1" applyFill="1" applyBorder="1" applyAlignment="1">
      <alignment horizontal="left" wrapText="1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103773</xdr:colOff>
      <xdr:row>0</xdr:row>
      <xdr:rowOff>20053</xdr:rowOff>
    </xdr:from>
    <xdr:to>
      <xdr:col>0</xdr:col>
      <xdr:colOff>3057525</xdr:colOff>
      <xdr:row>5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E6051C-9446-4E9C-B588-9E5AE0353FD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73" y="181978"/>
          <a:ext cx="2953752" cy="1027697"/>
        </a:xfrm>
        <a:prstGeom prst="rect">
          <a:avLst/>
        </a:prstGeom>
      </xdr:spPr>
    </xdr:pic>
    <xdr:clientData/>
  </xdr:twoCellAnchor>
  <xdr:oneCellAnchor>
    <xdr:from>
      <xdr:col>0</xdr:col>
      <xdr:colOff>640152</xdr:colOff>
      <xdr:row>55</xdr:row>
      <xdr:rowOff>153119</xdr:rowOff>
    </xdr:from>
    <xdr:ext cx="4402287" cy="1010607"/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32CDA146-DE20-4A53-BBCA-753E9A048A8B}"/>
            </a:ext>
          </a:extLst>
        </xdr:cNvPr>
        <xdr:cNvSpPr txBox="1">
          <a:spLocks noChangeArrowheads="1"/>
        </xdr:cNvSpPr>
      </xdr:nvSpPr>
      <xdr:spPr bwMode="auto">
        <a:xfrm>
          <a:off x="640152" y="13450019"/>
          <a:ext cx="4402287" cy="1010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Enc. de Contabilidad</a:t>
          </a:r>
          <a:r>
            <a:rPr lang="es-DO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3</xdr:col>
      <xdr:colOff>592048</xdr:colOff>
      <xdr:row>56</xdr:row>
      <xdr:rowOff>20129</xdr:rowOff>
    </xdr:from>
    <xdr:to>
      <xdr:col>6</xdr:col>
      <xdr:colOff>250106</xdr:colOff>
      <xdr:row>62</xdr:row>
      <xdr:rowOff>39179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C793AE3B-D188-4942-99EF-4CD92F1C7C7B}"/>
            </a:ext>
          </a:extLst>
        </xdr:cNvPr>
        <xdr:cNvSpPr txBox="1">
          <a:spLocks noChangeArrowheads="1"/>
        </xdr:cNvSpPr>
      </xdr:nvSpPr>
      <xdr:spPr bwMode="auto">
        <a:xfrm>
          <a:off x="9221698" y="13478954"/>
          <a:ext cx="5020633" cy="990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4"/>
  <sheetViews>
    <sheetView tabSelected="1" zoomScaleNormal="100" workbookViewId="0">
      <pane ySplit="1" topLeftCell="A44" activePane="bottomLeft" state="frozen"/>
      <selection pane="bottomLeft" activeCell="A52" sqref="A52:XFD52"/>
    </sheetView>
  </sheetViews>
  <sheetFormatPr defaultColWidth="11.5703125" defaultRowHeight="13.9"/>
  <cols>
    <col min="1" max="1" width="53.5703125" style="24" customWidth="1"/>
    <col min="2" max="2" width="24.5703125" style="24" customWidth="1"/>
    <col min="3" max="3" width="51.28515625" style="24" customWidth="1"/>
    <col min="4" max="4" width="43.7109375" style="24" customWidth="1"/>
    <col min="5" max="5" width="20.5703125" style="4" customWidth="1"/>
    <col min="6" max="6" width="16.140625" style="1" customWidth="1"/>
    <col min="7" max="7" width="18.42578125" style="1" customWidth="1"/>
    <col min="8" max="8" width="17" style="4" customWidth="1"/>
    <col min="9" max="16384" width="11.5703125" style="3"/>
  </cols>
  <sheetData>
    <row r="1" spans="1:8">
      <c r="E1" s="2"/>
    </row>
    <row r="2" spans="1:8">
      <c r="B2" s="29"/>
      <c r="C2" s="29"/>
      <c r="E2" s="2"/>
      <c r="F2" s="5"/>
      <c r="G2" s="5"/>
      <c r="H2" s="2"/>
    </row>
    <row r="3" spans="1:8">
      <c r="C3" s="29"/>
      <c r="D3" s="38"/>
      <c r="H3" s="2"/>
    </row>
    <row r="4" spans="1:8" ht="21">
      <c r="A4" s="41" t="s">
        <v>0</v>
      </c>
      <c r="B4" s="41"/>
      <c r="C4" s="41"/>
      <c r="D4" s="41"/>
      <c r="E4" s="41"/>
      <c r="F4" s="41"/>
      <c r="G4" s="41"/>
      <c r="H4" s="41"/>
    </row>
    <row r="5" spans="1:8" ht="21">
      <c r="A5" s="41" t="s">
        <v>1</v>
      </c>
      <c r="B5" s="41"/>
      <c r="C5" s="41"/>
      <c r="D5" s="41"/>
      <c r="E5" s="41"/>
      <c r="F5" s="41"/>
      <c r="G5" s="41"/>
      <c r="H5" s="41"/>
    </row>
    <row r="6" spans="1:8" ht="21">
      <c r="A6" s="41" t="s">
        <v>2</v>
      </c>
      <c r="B6" s="41"/>
      <c r="C6" s="41"/>
      <c r="D6" s="41"/>
      <c r="E6" s="41"/>
      <c r="F6" s="41"/>
      <c r="G6" s="41"/>
      <c r="H6" s="41"/>
    </row>
    <row r="7" spans="1:8" s="9" customFormat="1" ht="78">
      <c r="A7" s="25" t="s">
        <v>3</v>
      </c>
      <c r="B7" s="30" t="s">
        <v>4</v>
      </c>
      <c r="C7" s="30" t="s">
        <v>5</v>
      </c>
      <c r="D7" s="39" t="s">
        <v>6</v>
      </c>
      <c r="E7" s="6" t="s">
        <v>7</v>
      </c>
      <c r="F7" s="7" t="s">
        <v>8</v>
      </c>
      <c r="G7" s="7" t="s">
        <v>9</v>
      </c>
      <c r="H7" s="8" t="s">
        <v>10</v>
      </c>
    </row>
    <row r="8" spans="1:8" customFormat="1" ht="14.45">
      <c r="A8" s="26" t="s">
        <v>11</v>
      </c>
      <c r="B8" s="36" t="s">
        <v>12</v>
      </c>
      <c r="C8" s="31" t="s">
        <v>13</v>
      </c>
      <c r="D8" s="31" t="s">
        <v>14</v>
      </c>
      <c r="E8" s="11">
        <v>78550.75</v>
      </c>
      <c r="F8" s="12" t="s">
        <v>15</v>
      </c>
      <c r="G8" s="11">
        <f>2037.75+2964+2565</f>
        <v>7566.75</v>
      </c>
      <c r="H8" s="13">
        <f t="shared" ref="H8" si="0">+E8-G8</f>
        <v>70984</v>
      </c>
    </row>
    <row r="9" spans="1:8" customFormat="1" ht="22.15" customHeight="1">
      <c r="A9" s="27" t="s">
        <v>16</v>
      </c>
      <c r="B9" s="37" t="s">
        <v>17</v>
      </c>
      <c r="C9" s="32" t="s">
        <v>18</v>
      </c>
      <c r="D9" s="32" t="s">
        <v>19</v>
      </c>
      <c r="E9" s="11">
        <f>97572.79+24368.75</f>
        <v>121941.54</v>
      </c>
      <c r="F9" s="14" t="s">
        <v>20</v>
      </c>
      <c r="G9" s="15">
        <v>97572.79</v>
      </c>
      <c r="H9" s="13">
        <f t="shared" ref="H9:H51" si="1">+E9-G9</f>
        <v>24368.75</v>
      </c>
    </row>
    <row r="10" spans="1:8" customFormat="1" ht="14.45">
      <c r="A10" s="27" t="s">
        <v>21</v>
      </c>
      <c r="B10" s="37">
        <v>44570</v>
      </c>
      <c r="C10" s="32" t="s">
        <v>22</v>
      </c>
      <c r="D10" s="26" t="s">
        <v>23</v>
      </c>
      <c r="E10" s="13">
        <f>1553500+731250+787637.5</f>
        <v>3072387.5</v>
      </c>
      <c r="F10" s="13" t="s">
        <v>24</v>
      </c>
      <c r="G10" s="16">
        <v>2284750</v>
      </c>
      <c r="H10" s="13">
        <f t="shared" si="1"/>
        <v>787637.5</v>
      </c>
    </row>
    <row r="11" spans="1:8" customFormat="1" ht="14.45">
      <c r="A11" s="27" t="s">
        <v>25</v>
      </c>
      <c r="B11" s="32" t="s">
        <v>26</v>
      </c>
      <c r="C11" s="32" t="s">
        <v>27</v>
      </c>
      <c r="D11" s="27" t="s">
        <v>28</v>
      </c>
      <c r="E11" s="11">
        <v>675</v>
      </c>
      <c r="F11" s="11">
        <v>0</v>
      </c>
      <c r="G11" s="15">
        <v>0</v>
      </c>
      <c r="H11" s="13">
        <f t="shared" si="1"/>
        <v>675</v>
      </c>
    </row>
    <row r="12" spans="1:8" customFormat="1" ht="14.45">
      <c r="A12" s="27" t="s">
        <v>29</v>
      </c>
      <c r="B12" s="37">
        <v>44604</v>
      </c>
      <c r="C12" s="33" t="s">
        <v>30</v>
      </c>
      <c r="D12" s="27" t="s">
        <v>31</v>
      </c>
      <c r="E12" s="11">
        <v>600000</v>
      </c>
      <c r="F12" s="14" t="s">
        <v>32</v>
      </c>
      <c r="G12" s="15">
        <v>600000</v>
      </c>
      <c r="H12" s="13">
        <f t="shared" si="1"/>
        <v>0</v>
      </c>
    </row>
    <row r="13" spans="1:8" customFormat="1" ht="14.45">
      <c r="A13" s="27" t="s">
        <v>33</v>
      </c>
      <c r="B13" s="37" t="s">
        <v>34</v>
      </c>
      <c r="C13" s="32" t="s">
        <v>35</v>
      </c>
      <c r="D13" s="27" t="s">
        <v>36</v>
      </c>
      <c r="E13" s="11">
        <v>139880</v>
      </c>
      <c r="F13" s="11">
        <v>0</v>
      </c>
      <c r="G13" s="15">
        <v>0</v>
      </c>
      <c r="H13" s="13">
        <f t="shared" si="1"/>
        <v>139880</v>
      </c>
    </row>
    <row r="14" spans="1:8" customFormat="1" ht="14.45">
      <c r="A14" s="27" t="s">
        <v>37</v>
      </c>
      <c r="B14" s="37" t="s">
        <v>38</v>
      </c>
      <c r="C14" s="32" t="s">
        <v>39</v>
      </c>
      <c r="D14" s="27" t="s">
        <v>40</v>
      </c>
      <c r="E14" s="11">
        <v>66048.639999999999</v>
      </c>
      <c r="F14" s="11" t="s">
        <v>41</v>
      </c>
      <c r="G14" s="15">
        <f>16512.16+16512.16</f>
        <v>33024.32</v>
      </c>
      <c r="H14" s="13">
        <f t="shared" si="1"/>
        <v>33024.32</v>
      </c>
    </row>
    <row r="15" spans="1:8" customFormat="1" ht="14.45">
      <c r="A15" s="27" t="s">
        <v>42</v>
      </c>
      <c r="B15" s="37">
        <v>44573</v>
      </c>
      <c r="C15" s="26" t="s">
        <v>43</v>
      </c>
      <c r="D15" s="27" t="s">
        <v>44</v>
      </c>
      <c r="E15" s="11">
        <f>675+660</f>
        <v>1335</v>
      </c>
      <c r="F15" s="14" t="s">
        <v>45</v>
      </c>
      <c r="G15" s="15">
        <f>497+163</f>
        <v>660</v>
      </c>
      <c r="H15" s="13">
        <f t="shared" si="1"/>
        <v>675</v>
      </c>
    </row>
    <row r="16" spans="1:8" customFormat="1" ht="17.25" customHeight="1">
      <c r="A16" s="27" t="s">
        <v>46</v>
      </c>
      <c r="B16" s="37" t="s">
        <v>47</v>
      </c>
      <c r="C16" s="26" t="s">
        <v>48</v>
      </c>
      <c r="D16" s="27" t="s">
        <v>49</v>
      </c>
      <c r="E16" s="11">
        <v>900.63</v>
      </c>
      <c r="F16" s="11">
        <v>0</v>
      </c>
      <c r="G16" s="15">
        <v>0</v>
      </c>
      <c r="H16" s="13">
        <f t="shared" si="1"/>
        <v>900.63</v>
      </c>
    </row>
    <row r="17" spans="1:8" customFormat="1" ht="17.25" customHeight="1">
      <c r="A17" s="27" t="s">
        <v>50</v>
      </c>
      <c r="B17" s="37" t="s">
        <v>51</v>
      </c>
      <c r="C17" s="26" t="s">
        <v>52</v>
      </c>
      <c r="D17" s="27" t="s">
        <v>53</v>
      </c>
      <c r="E17" s="11">
        <f>57846.41+126242.93+9815.68</f>
        <v>193905.02</v>
      </c>
      <c r="F17" s="11" t="s">
        <v>54</v>
      </c>
      <c r="G17" s="15">
        <v>193905.02</v>
      </c>
      <c r="H17" s="13">
        <f t="shared" si="1"/>
        <v>0</v>
      </c>
    </row>
    <row r="18" spans="1:8" customFormat="1" ht="17.25" customHeight="1">
      <c r="A18" s="26" t="s">
        <v>55</v>
      </c>
      <c r="B18" s="36" t="s">
        <v>56</v>
      </c>
      <c r="C18" s="31" t="s">
        <v>57</v>
      </c>
      <c r="D18" s="26" t="s">
        <v>58</v>
      </c>
      <c r="E18" s="17">
        <f>252841.8+3234+245701.23+3368.75+0.4</f>
        <v>505146.18000000005</v>
      </c>
      <c r="F18" s="10" t="s">
        <v>32</v>
      </c>
      <c r="G18" s="18">
        <f>3234+252841.8</f>
        <v>256075.8</v>
      </c>
      <c r="H18" s="17">
        <f t="shared" si="1"/>
        <v>249070.38000000006</v>
      </c>
    </row>
    <row r="19" spans="1:8" customFormat="1" ht="17.25" customHeight="1">
      <c r="A19" s="27" t="s">
        <v>59</v>
      </c>
      <c r="B19" s="37">
        <v>44573</v>
      </c>
      <c r="C19" s="26" t="s">
        <v>60</v>
      </c>
      <c r="D19" s="27" t="s">
        <v>61</v>
      </c>
      <c r="E19" s="11">
        <v>51346.44</v>
      </c>
      <c r="F19" s="11" t="s">
        <v>45</v>
      </c>
      <c r="G19" s="15">
        <v>51346.44</v>
      </c>
      <c r="H19" s="13">
        <f t="shared" si="1"/>
        <v>0</v>
      </c>
    </row>
    <row r="20" spans="1:8" customFormat="1" ht="22.15" customHeight="1">
      <c r="A20" s="27" t="s">
        <v>62</v>
      </c>
      <c r="B20" s="37" t="s">
        <v>63</v>
      </c>
      <c r="C20" s="26" t="s">
        <v>64</v>
      </c>
      <c r="D20" s="27" t="s">
        <v>65</v>
      </c>
      <c r="E20" s="11">
        <f>236667.53+57797.24+0.4</f>
        <v>294465.17000000004</v>
      </c>
      <c r="F20" s="12">
        <v>44754</v>
      </c>
      <c r="G20" s="15">
        <v>294465.17</v>
      </c>
      <c r="H20" s="13">
        <f t="shared" si="1"/>
        <v>0</v>
      </c>
    </row>
    <row r="21" spans="1:8" customFormat="1" ht="18" customHeight="1">
      <c r="A21" s="27" t="s">
        <v>66</v>
      </c>
      <c r="B21" s="37" t="s">
        <v>67</v>
      </c>
      <c r="C21" s="32" t="s">
        <v>68</v>
      </c>
      <c r="D21" s="26" t="s">
        <v>69</v>
      </c>
      <c r="E21" s="13">
        <f>84358.4+5890</f>
        <v>90248.4</v>
      </c>
      <c r="F21" s="11" t="s">
        <v>54</v>
      </c>
      <c r="G21" s="16">
        <f>43685.6+5890</f>
        <v>49575.6</v>
      </c>
      <c r="H21" s="13">
        <f t="shared" si="1"/>
        <v>40672.799999999996</v>
      </c>
    </row>
    <row r="22" spans="1:8" customFormat="1" ht="18" customHeight="1">
      <c r="A22" s="27" t="s">
        <v>70</v>
      </c>
      <c r="B22" s="37">
        <v>44907</v>
      </c>
      <c r="C22" s="32" t="s">
        <v>71</v>
      </c>
      <c r="D22" s="26" t="s">
        <v>72</v>
      </c>
      <c r="E22" s="13">
        <v>3515</v>
      </c>
      <c r="F22" s="11" t="s">
        <v>73</v>
      </c>
      <c r="G22" s="16">
        <v>3515</v>
      </c>
      <c r="H22" s="13">
        <f t="shared" si="1"/>
        <v>0</v>
      </c>
    </row>
    <row r="23" spans="1:8" customFormat="1" ht="18" customHeight="1">
      <c r="A23" s="27" t="s">
        <v>74</v>
      </c>
      <c r="B23" s="37">
        <v>44785</v>
      </c>
      <c r="C23" s="32" t="s">
        <v>71</v>
      </c>
      <c r="D23" s="26" t="s">
        <v>75</v>
      </c>
      <c r="E23" s="13">
        <v>3277.5</v>
      </c>
      <c r="F23" s="11" t="s">
        <v>73</v>
      </c>
      <c r="G23" s="16">
        <v>3277.5</v>
      </c>
      <c r="H23" s="13">
        <f t="shared" si="1"/>
        <v>0</v>
      </c>
    </row>
    <row r="24" spans="1:8" customFormat="1" ht="14.45">
      <c r="A24" s="27" t="s">
        <v>76</v>
      </c>
      <c r="B24" s="37" t="s">
        <v>20</v>
      </c>
      <c r="C24" s="26" t="s">
        <v>77</v>
      </c>
      <c r="D24" s="27" t="s">
        <v>78</v>
      </c>
      <c r="E24" s="11">
        <v>45973.64</v>
      </c>
      <c r="F24" s="11">
        <v>0</v>
      </c>
      <c r="G24" s="15">
        <v>0</v>
      </c>
      <c r="H24" s="13">
        <f t="shared" si="1"/>
        <v>45973.64</v>
      </c>
    </row>
    <row r="25" spans="1:8" customFormat="1" ht="14.45">
      <c r="A25" s="27" t="s">
        <v>79</v>
      </c>
      <c r="B25" s="37" t="s">
        <v>80</v>
      </c>
      <c r="C25" s="26" t="s">
        <v>81</v>
      </c>
      <c r="D25" s="27" t="s">
        <v>82</v>
      </c>
      <c r="E25" s="11">
        <v>53800</v>
      </c>
      <c r="F25" s="11" t="s">
        <v>83</v>
      </c>
      <c r="G25" s="15">
        <f>10760+10760</f>
        <v>21520</v>
      </c>
      <c r="H25" s="13">
        <f t="shared" si="1"/>
        <v>32280</v>
      </c>
    </row>
    <row r="26" spans="1:8" customFormat="1" ht="14.45">
      <c r="A26" s="27" t="s">
        <v>84</v>
      </c>
      <c r="B26" s="37" t="s">
        <v>85</v>
      </c>
      <c r="C26" s="26" t="s">
        <v>86</v>
      </c>
      <c r="D26" s="27" t="s">
        <v>87</v>
      </c>
      <c r="E26" s="11">
        <f>275782.57+289912.8</f>
        <v>565695.37</v>
      </c>
      <c r="F26" s="14" t="s">
        <v>20</v>
      </c>
      <c r="G26" s="15">
        <v>289912.8</v>
      </c>
      <c r="H26" s="13">
        <f t="shared" si="1"/>
        <v>275782.57</v>
      </c>
    </row>
    <row r="27" spans="1:8" customFormat="1" ht="14.45">
      <c r="A27" s="27" t="s">
        <v>88</v>
      </c>
      <c r="B27" s="37" t="s">
        <v>89</v>
      </c>
      <c r="C27" s="32" t="s">
        <v>90</v>
      </c>
      <c r="D27" s="27" t="s">
        <v>91</v>
      </c>
      <c r="E27" s="13">
        <v>337724.49</v>
      </c>
      <c r="F27" s="11" t="s">
        <v>32</v>
      </c>
      <c r="G27" s="16">
        <f>20847.75+17556</f>
        <v>38403.75</v>
      </c>
      <c r="H27" s="13">
        <f t="shared" si="1"/>
        <v>299320.74</v>
      </c>
    </row>
    <row r="28" spans="1:8" customFormat="1" ht="14.45">
      <c r="A28" s="27" t="s">
        <v>92</v>
      </c>
      <c r="B28" s="37">
        <v>44785</v>
      </c>
      <c r="C28" s="32" t="s">
        <v>93</v>
      </c>
      <c r="D28" s="32" t="s">
        <v>94</v>
      </c>
      <c r="E28" s="11">
        <f>155638.5+96050</f>
        <v>251688.5</v>
      </c>
      <c r="F28" s="11" t="s">
        <v>54</v>
      </c>
      <c r="G28" s="15">
        <v>96050</v>
      </c>
      <c r="H28" s="13">
        <f t="shared" si="1"/>
        <v>155638.5</v>
      </c>
    </row>
    <row r="29" spans="1:8" customFormat="1" ht="14.45">
      <c r="A29" s="27" t="s">
        <v>95</v>
      </c>
      <c r="B29" s="32" t="s">
        <v>96</v>
      </c>
      <c r="C29" s="32" t="s">
        <v>93</v>
      </c>
      <c r="D29" s="27" t="s">
        <v>97</v>
      </c>
      <c r="E29" s="13">
        <v>54884.1</v>
      </c>
      <c r="F29" s="12">
        <v>0</v>
      </c>
      <c r="G29" s="16">
        <v>0</v>
      </c>
      <c r="H29" s="13">
        <f t="shared" si="1"/>
        <v>54884.1</v>
      </c>
    </row>
    <row r="30" spans="1:8" customFormat="1" ht="14.45">
      <c r="A30" s="27" t="s">
        <v>98</v>
      </c>
      <c r="B30" s="37">
        <v>44573</v>
      </c>
      <c r="C30" s="27" t="s">
        <v>99</v>
      </c>
      <c r="D30" s="27" t="s">
        <v>100</v>
      </c>
      <c r="E30" s="11">
        <f>158808.8+41583.37</f>
        <v>200392.16999999998</v>
      </c>
      <c r="F30" s="14" t="s">
        <v>101</v>
      </c>
      <c r="G30" s="15">
        <f>158808.8+41583.37</f>
        <v>200392.16999999998</v>
      </c>
      <c r="H30" s="13">
        <f t="shared" si="1"/>
        <v>0</v>
      </c>
    </row>
    <row r="31" spans="1:8" customFormat="1" ht="14.45">
      <c r="A31" s="27" t="s">
        <v>102</v>
      </c>
      <c r="B31" s="37">
        <v>44573</v>
      </c>
      <c r="C31" s="27" t="s">
        <v>103</v>
      </c>
      <c r="D31" s="27" t="s">
        <v>104</v>
      </c>
      <c r="E31" s="11">
        <v>1692782.85</v>
      </c>
      <c r="F31" s="19" t="s">
        <v>45</v>
      </c>
      <c r="G31" s="15">
        <v>456146.42</v>
      </c>
      <c r="H31" s="13">
        <f t="shared" si="1"/>
        <v>1236636.4300000002</v>
      </c>
    </row>
    <row r="32" spans="1:8" customFormat="1" ht="14.45">
      <c r="A32" s="27" t="s">
        <v>105</v>
      </c>
      <c r="B32" s="37">
        <v>44693</v>
      </c>
      <c r="C32" s="27" t="s">
        <v>106</v>
      </c>
      <c r="D32" s="27" t="s">
        <v>107</v>
      </c>
      <c r="E32" s="11">
        <v>925553.69</v>
      </c>
      <c r="F32" s="11" t="s">
        <v>54</v>
      </c>
      <c r="G32" s="15">
        <v>925553.69</v>
      </c>
      <c r="H32" s="13">
        <f t="shared" si="1"/>
        <v>0</v>
      </c>
    </row>
    <row r="33" spans="1:9" customFormat="1" ht="14.45">
      <c r="A33" s="27" t="s">
        <v>108</v>
      </c>
      <c r="B33" s="37">
        <v>44907</v>
      </c>
      <c r="C33" s="27" t="s">
        <v>109</v>
      </c>
      <c r="D33" s="27" t="s">
        <v>110</v>
      </c>
      <c r="E33" s="11">
        <v>54910</v>
      </c>
      <c r="F33" s="11" t="s">
        <v>73</v>
      </c>
      <c r="G33" s="15">
        <v>54910</v>
      </c>
      <c r="H33" s="13">
        <f t="shared" si="1"/>
        <v>0</v>
      </c>
    </row>
    <row r="34" spans="1:9" customFormat="1" ht="14.45">
      <c r="A34" s="27" t="s">
        <v>111</v>
      </c>
      <c r="B34" s="37">
        <v>44571</v>
      </c>
      <c r="C34" s="27" t="s">
        <v>103</v>
      </c>
      <c r="D34" s="27" t="s">
        <v>112</v>
      </c>
      <c r="E34" s="13">
        <v>95444.22</v>
      </c>
      <c r="F34" s="12">
        <v>44816</v>
      </c>
      <c r="G34" s="16">
        <v>39992.74</v>
      </c>
      <c r="H34" s="13">
        <f t="shared" si="1"/>
        <v>55451.48</v>
      </c>
    </row>
    <row r="35" spans="1:9" customFormat="1" ht="14.45">
      <c r="A35" s="27" t="s">
        <v>113</v>
      </c>
      <c r="B35" s="37" t="s">
        <v>83</v>
      </c>
      <c r="C35" s="34" t="s">
        <v>114</v>
      </c>
      <c r="D35" s="27" t="s">
        <v>115</v>
      </c>
      <c r="E35" s="13">
        <v>15117.8</v>
      </c>
      <c r="F35" s="11">
        <v>0</v>
      </c>
      <c r="G35" s="16">
        <v>0</v>
      </c>
      <c r="H35" s="13">
        <f t="shared" si="1"/>
        <v>15117.8</v>
      </c>
    </row>
    <row r="36" spans="1:9" customFormat="1" ht="14.45">
      <c r="A36" s="27" t="s">
        <v>116</v>
      </c>
      <c r="B36" s="27" t="s">
        <v>41</v>
      </c>
      <c r="C36" s="27" t="s">
        <v>117</v>
      </c>
      <c r="D36" s="27" t="s">
        <v>118</v>
      </c>
      <c r="E36" s="13">
        <v>331154.63</v>
      </c>
      <c r="F36" s="12">
        <v>0</v>
      </c>
      <c r="G36" s="16"/>
      <c r="H36" s="13">
        <f t="shared" si="1"/>
        <v>331154.63</v>
      </c>
    </row>
    <row r="37" spans="1:9" customFormat="1" ht="14.45">
      <c r="A37" s="27" t="s">
        <v>119</v>
      </c>
      <c r="B37" s="32" t="s">
        <v>120</v>
      </c>
      <c r="C37" s="27" t="s">
        <v>106</v>
      </c>
      <c r="D37" s="27" t="s">
        <v>121</v>
      </c>
      <c r="E37" s="13">
        <v>452289.28000000003</v>
      </c>
      <c r="F37" s="13">
        <v>0</v>
      </c>
      <c r="G37" s="16">
        <v>0</v>
      </c>
      <c r="H37" s="13">
        <f t="shared" si="1"/>
        <v>452289.28000000003</v>
      </c>
      <c r="I37" s="20"/>
    </row>
    <row r="38" spans="1:9" customFormat="1" ht="14.45">
      <c r="A38" s="27" t="s">
        <v>122</v>
      </c>
      <c r="B38" s="37">
        <v>44604</v>
      </c>
      <c r="C38" s="32" t="s">
        <v>123</v>
      </c>
      <c r="D38" s="32" t="s">
        <v>124</v>
      </c>
      <c r="E38" s="13">
        <v>56681.98</v>
      </c>
      <c r="F38" s="13" t="s">
        <v>15</v>
      </c>
      <c r="G38" s="16">
        <v>56681.98</v>
      </c>
      <c r="H38" s="13">
        <f t="shared" si="1"/>
        <v>0</v>
      </c>
      <c r="I38" s="20"/>
    </row>
    <row r="39" spans="1:9" customFormat="1" ht="14.45">
      <c r="A39" s="27" t="s">
        <v>125</v>
      </c>
      <c r="B39" s="32" t="s">
        <v>126</v>
      </c>
      <c r="C39" s="32" t="s">
        <v>127</v>
      </c>
      <c r="D39" s="27" t="s">
        <v>128</v>
      </c>
      <c r="E39" s="13">
        <v>93612</v>
      </c>
      <c r="F39" s="13">
        <v>0</v>
      </c>
      <c r="G39" s="16">
        <v>0</v>
      </c>
      <c r="H39" s="13">
        <f t="shared" si="1"/>
        <v>93612</v>
      </c>
      <c r="I39" s="20"/>
    </row>
    <row r="40" spans="1:9" customFormat="1" ht="14.45">
      <c r="A40" s="27" t="s">
        <v>129</v>
      </c>
      <c r="B40" s="32" t="s">
        <v>130</v>
      </c>
      <c r="C40" s="32" t="s">
        <v>131</v>
      </c>
      <c r="D40" s="27" t="s">
        <v>132</v>
      </c>
      <c r="E40" s="13">
        <v>223866.93</v>
      </c>
      <c r="F40" s="13">
        <v>0</v>
      </c>
      <c r="G40" s="16">
        <v>0</v>
      </c>
      <c r="H40" s="13">
        <f t="shared" si="1"/>
        <v>223866.93</v>
      </c>
      <c r="I40" s="20"/>
    </row>
    <row r="41" spans="1:9" customFormat="1" ht="14.45">
      <c r="A41" s="27" t="s">
        <v>133</v>
      </c>
      <c r="B41" s="32" t="s">
        <v>134</v>
      </c>
      <c r="C41" s="32" t="s">
        <v>135</v>
      </c>
      <c r="D41" s="27" t="s">
        <v>136</v>
      </c>
      <c r="E41" s="13">
        <v>768083.05</v>
      </c>
      <c r="F41" s="13" t="s">
        <v>137</v>
      </c>
      <c r="G41" s="15">
        <v>153850</v>
      </c>
      <c r="H41" s="13">
        <f t="shared" si="1"/>
        <v>614233.05000000005</v>
      </c>
      <c r="I41" s="20"/>
    </row>
    <row r="42" spans="1:9" customFormat="1" ht="14.45">
      <c r="A42" s="27" t="s">
        <v>138</v>
      </c>
      <c r="B42" s="32" t="s">
        <v>41</v>
      </c>
      <c r="C42" s="32" t="s">
        <v>139</v>
      </c>
      <c r="D42" s="27" t="s">
        <v>140</v>
      </c>
      <c r="E42" s="13">
        <v>15257.68</v>
      </c>
      <c r="F42" s="13">
        <v>0</v>
      </c>
      <c r="G42" s="15">
        <v>0</v>
      </c>
      <c r="H42" s="13">
        <f t="shared" si="1"/>
        <v>15257.68</v>
      </c>
      <c r="I42" s="20"/>
    </row>
    <row r="43" spans="1:9" customFormat="1" ht="14.45">
      <c r="A43" s="27" t="s">
        <v>141</v>
      </c>
      <c r="B43" s="32" t="s">
        <v>45</v>
      </c>
      <c r="C43" s="32" t="s">
        <v>142</v>
      </c>
      <c r="D43" s="27" t="s">
        <v>143</v>
      </c>
      <c r="E43" s="13">
        <f>2441.98+83739.6+394876.75-18345.3</f>
        <v>462713.03</v>
      </c>
      <c r="F43" s="13">
        <v>0</v>
      </c>
      <c r="G43" s="16">
        <v>0</v>
      </c>
      <c r="H43" s="13">
        <f t="shared" si="1"/>
        <v>462713.03</v>
      </c>
      <c r="I43" s="20"/>
    </row>
    <row r="44" spans="1:9" customFormat="1" ht="14.45">
      <c r="A44" s="27" t="s">
        <v>144</v>
      </c>
      <c r="B44" s="37" t="s">
        <v>145</v>
      </c>
      <c r="C44" s="35" t="s">
        <v>146</v>
      </c>
      <c r="D44" s="27" t="s">
        <v>147</v>
      </c>
      <c r="E44" s="11">
        <f>8263.71+6268.2</f>
        <v>14531.91</v>
      </c>
      <c r="F44" s="14" t="s">
        <v>148</v>
      </c>
      <c r="G44" s="11">
        <v>6268.2</v>
      </c>
      <c r="H44" s="11">
        <f t="shared" si="1"/>
        <v>8263.7099999999991</v>
      </c>
    </row>
    <row r="45" spans="1:9" s="21" customFormat="1" ht="14.45">
      <c r="A45" s="27" t="s">
        <v>149</v>
      </c>
      <c r="B45" s="37" t="s">
        <v>15</v>
      </c>
      <c r="C45" s="27" t="s">
        <v>150</v>
      </c>
      <c r="D45" s="27" t="s">
        <v>151</v>
      </c>
      <c r="E45" s="13">
        <v>2342052.46</v>
      </c>
      <c r="F45" s="11">
        <v>0</v>
      </c>
      <c r="G45" s="16">
        <v>0</v>
      </c>
      <c r="H45" s="13">
        <f t="shared" si="1"/>
        <v>2342052.46</v>
      </c>
    </row>
    <row r="46" spans="1:9" s="21" customFormat="1" ht="14.45">
      <c r="A46" s="27" t="s">
        <v>152</v>
      </c>
      <c r="B46" s="37">
        <v>44573</v>
      </c>
      <c r="C46" s="27" t="s">
        <v>153</v>
      </c>
      <c r="D46" s="27" t="s">
        <v>154</v>
      </c>
      <c r="E46" s="13">
        <v>47310.55</v>
      </c>
      <c r="F46" s="11" t="s">
        <v>15</v>
      </c>
      <c r="G46" s="16">
        <v>47310.55</v>
      </c>
      <c r="H46" s="13">
        <f t="shared" si="1"/>
        <v>0</v>
      </c>
    </row>
    <row r="47" spans="1:9" s="21" customFormat="1" ht="14.45">
      <c r="A47" s="27" t="s">
        <v>155</v>
      </c>
      <c r="B47" s="37">
        <v>44604</v>
      </c>
      <c r="C47" s="27" t="s">
        <v>156</v>
      </c>
      <c r="D47" s="27" t="s">
        <v>157</v>
      </c>
      <c r="E47" s="13">
        <v>83060.240000000005</v>
      </c>
      <c r="F47" s="11" t="s">
        <v>15</v>
      </c>
      <c r="G47" s="16">
        <f>9877.68+9877.68</f>
        <v>19755.36</v>
      </c>
      <c r="H47" s="13">
        <f t="shared" si="1"/>
        <v>63304.880000000005</v>
      </c>
    </row>
    <row r="48" spans="1:9" s="21" customFormat="1" ht="14.45">
      <c r="A48" s="27" t="s">
        <v>158</v>
      </c>
      <c r="B48" s="37" t="s">
        <v>96</v>
      </c>
      <c r="C48" s="27" t="s">
        <v>159</v>
      </c>
      <c r="D48" s="27" t="s">
        <v>160</v>
      </c>
      <c r="E48" s="13">
        <v>115950.99</v>
      </c>
      <c r="F48" s="11">
        <v>0</v>
      </c>
      <c r="G48" s="16">
        <v>0</v>
      </c>
      <c r="H48" s="13">
        <f t="shared" si="1"/>
        <v>115950.99</v>
      </c>
    </row>
    <row r="49" spans="1:8" s="21" customFormat="1" ht="14.45">
      <c r="A49" s="27" t="s">
        <v>161</v>
      </c>
      <c r="B49" s="37" t="s">
        <v>162</v>
      </c>
      <c r="C49" s="26" t="s">
        <v>48</v>
      </c>
      <c r="D49" s="27" t="s">
        <v>163</v>
      </c>
      <c r="E49" s="13">
        <v>250123.48</v>
      </c>
      <c r="F49" s="12" t="s">
        <v>73</v>
      </c>
      <c r="G49" s="16">
        <f>16085.82+6957.53</f>
        <v>23043.35</v>
      </c>
      <c r="H49" s="13">
        <f t="shared" si="1"/>
        <v>227080.13</v>
      </c>
    </row>
    <row r="50" spans="1:8" s="21" customFormat="1" ht="18.75" customHeight="1">
      <c r="A50" s="27" t="s">
        <v>164</v>
      </c>
      <c r="B50" s="37" t="s">
        <v>165</v>
      </c>
      <c r="C50" s="26" t="s">
        <v>166</v>
      </c>
      <c r="D50" s="27" t="s">
        <v>167</v>
      </c>
      <c r="E50" s="13">
        <v>526593.23</v>
      </c>
      <c r="F50" s="11">
        <v>0</v>
      </c>
      <c r="G50" s="16">
        <v>0</v>
      </c>
      <c r="H50" s="13">
        <f t="shared" si="1"/>
        <v>526593.23</v>
      </c>
    </row>
    <row r="51" spans="1:8" customFormat="1" ht="14.45">
      <c r="A51" s="27" t="s">
        <v>168</v>
      </c>
      <c r="B51" s="27" t="s">
        <v>169</v>
      </c>
      <c r="C51" s="26" t="s">
        <v>170</v>
      </c>
      <c r="D51" s="27" t="s">
        <v>171</v>
      </c>
      <c r="E51" s="11">
        <f>79240.13+79240.13</f>
        <v>158480.26</v>
      </c>
      <c r="F51" s="12" t="s">
        <v>148</v>
      </c>
      <c r="G51" s="15">
        <v>79240.13</v>
      </c>
      <c r="H51" s="13">
        <f t="shared" si="1"/>
        <v>79240.13</v>
      </c>
    </row>
    <row r="52" spans="1:8" ht="22.9" customHeight="1">
      <c r="A52" s="28" t="s">
        <v>172</v>
      </c>
      <c r="B52" s="28"/>
      <c r="C52" s="28"/>
      <c r="D52" s="28"/>
      <c r="E52" s="22">
        <f>SUM(E8:E51)</f>
        <v>15459351.300000003</v>
      </c>
      <c r="F52" s="22"/>
      <c r="G52" s="22">
        <f>SUM(G8:G51)</f>
        <v>6384765.5299999993</v>
      </c>
      <c r="H52" s="22">
        <f>SUM(H8:H51)</f>
        <v>9074585.7700000014</v>
      </c>
    </row>
    <row r="53" spans="1:8">
      <c r="G53" s="4"/>
    </row>
    <row r="54" spans="1:8">
      <c r="D54" s="40"/>
      <c r="G54" s="23"/>
    </row>
  </sheetData>
  <autoFilter ref="A7:H51" xr:uid="{00000000-0009-0000-0000-000000000000}">
    <sortState xmlns:xlrd2="http://schemas.microsoft.com/office/spreadsheetml/2017/richdata2" ref="A11:H54">
      <sortCondition ref="A10:A54"/>
    </sortState>
  </autoFilter>
  <mergeCells count="3">
    <mergeCell ref="A4:H4"/>
    <mergeCell ref="A5:H5"/>
    <mergeCell ref="A6:H6"/>
  </mergeCells>
  <conditionalFormatting sqref="C51">
    <cfRule type="duplicateValues" dxfId="0" priority="2"/>
  </conditionalFormatting>
  <pageMargins left="0.7" right="0.7" top="0.75" bottom="0.75" header="0.3" footer="0.3"/>
  <pageSetup scale="47" fitToHeight="0" orientation="landscape" r:id="rId1"/>
  <headerFooter>
    <oddFooter>&amp;R&amp;P/&amp;N</oddFooter>
  </headerFooter>
  <ignoredErrors>
    <ignoredError sqref="B11 B39:B41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3BEE6C-924C-4404-AFFD-17F8A014368C}"/>
</file>

<file path=customXml/itemProps2.xml><?xml version="1.0" encoding="utf-8"?>
<ds:datastoreItem xmlns:ds="http://schemas.openxmlformats.org/officeDocument/2006/customXml" ds:itemID="{EBB7F951-8C89-426D-B0E4-266FB59834B4}"/>
</file>

<file path=customXml/itemProps3.xml><?xml version="1.0" encoding="utf-8"?>
<ds:datastoreItem xmlns:ds="http://schemas.openxmlformats.org/officeDocument/2006/customXml" ds:itemID="{49743BCA-5A91-4331-A08B-5B81DE0EDE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Yenifel Rodriguez</dc:creator>
  <cp:keywords/>
  <dc:description/>
  <cp:lastModifiedBy/>
  <cp:revision/>
  <dcterms:created xsi:type="dcterms:W3CDTF">2023-01-10T21:03:46Z</dcterms:created>
  <dcterms:modified xsi:type="dcterms:W3CDTF">2023-01-20T17:51:57Z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