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5259086D-2944-40B5-B191-355C0CE723D9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NOVIEMBRE" sheetId="11" r:id="rId1"/>
  </sheets>
  <definedNames>
    <definedName name="_xlnm._FilterDatabase" localSheetId="0" hidden="1">NOVIEMBRE!$A$8:$H$63</definedName>
    <definedName name="_xlnm.Print_Area" localSheetId="0">NOVIEMBRE!$A$1:$H$64</definedName>
    <definedName name="_xlnm.Print_Titles" localSheetId="0">NOVIEMBRE!$1:$8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1" l="1"/>
  <c r="E23" i="11"/>
  <c r="G63" i="11"/>
  <c r="H14" i="11"/>
  <c r="H55" i="11"/>
  <c r="H62" i="11"/>
  <c r="E10" i="11"/>
  <c r="H56" i="11"/>
  <c r="H49" i="11"/>
  <c r="H20" i="11"/>
  <c r="E18" i="11"/>
  <c r="H24" i="11"/>
  <c r="H33" i="11"/>
  <c r="H26" i="11"/>
  <c r="E15" i="11"/>
  <c r="H32" i="11"/>
  <c r="E29" i="11"/>
  <c r="G51" i="11"/>
  <c r="E54" i="11"/>
  <c r="E46" i="11"/>
  <c r="E30" i="11"/>
  <c r="G60" i="11"/>
  <c r="E60" i="11"/>
  <c r="H25" i="11"/>
  <c r="H36" i="11"/>
  <c r="H50" i="11"/>
  <c r="E19" i="11"/>
  <c r="E52" i="11"/>
  <c r="E58" i="11"/>
  <c r="G13" i="11"/>
  <c r="G48" i="11"/>
  <c r="H48" i="11" l="1"/>
  <c r="G41" i="11"/>
  <c r="E41" i="11"/>
  <c r="E16" i="11"/>
  <c r="H16" i="11" s="1"/>
  <c r="G12" i="11"/>
  <c r="E12" i="11"/>
  <c r="E63" i="11" s="1"/>
  <c r="H58" i="11"/>
  <c r="H59" i="11"/>
  <c r="H60" i="11"/>
  <c r="H10" i="11"/>
  <c r="H11" i="11"/>
  <c r="H13" i="11"/>
  <c r="H15" i="11"/>
  <c r="H17" i="11"/>
  <c r="H18" i="11"/>
  <c r="H19" i="11"/>
  <c r="H21" i="11"/>
  <c r="H22" i="11"/>
  <c r="H23" i="11"/>
  <c r="H63" i="11" s="1"/>
  <c r="H28" i="11"/>
  <c r="H30" i="11"/>
  <c r="H31" i="11"/>
  <c r="H34" i="11"/>
  <c r="H35" i="11"/>
  <c r="H37" i="11"/>
  <c r="H38" i="11"/>
  <c r="H39" i="11"/>
  <c r="H40" i="11"/>
  <c r="H43" i="11"/>
  <c r="H44" i="11"/>
  <c r="H45" i="11"/>
  <c r="H46" i="11"/>
  <c r="H47" i="11"/>
  <c r="H52" i="11"/>
  <c r="H53" i="11"/>
  <c r="H54" i="11"/>
  <c r="H57" i="11"/>
  <c r="H9" i="11"/>
  <c r="E51" i="11"/>
  <c r="H51" i="11" s="1"/>
  <c r="H42" i="11"/>
  <c r="H61" i="11"/>
  <c r="H27" i="11"/>
  <c r="H29" i="11"/>
  <c r="H41" i="11" l="1"/>
  <c r="H12" i="11"/>
</calcChain>
</file>

<file path=xl/sharedStrings.xml><?xml version="1.0" encoding="utf-8"?>
<sst xmlns="http://schemas.openxmlformats.org/spreadsheetml/2006/main" count="180" uniqueCount="179">
  <si>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</si>
  <si>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</si>
  <si>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</si>
  <si>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</si>
  <si>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</si>
  <si>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</si>
  <si>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</si>
  <si>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</si>
  <si>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</si>
  <si>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</si>
  <si>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</si>
  <si>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</si>
  <si>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</si>
  <si>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</si>
  <si>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</si>
  <si>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</si>
  <si>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</si>
  <si>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</si>
  <si>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</si>
  <si>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</si>
  <si>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</si>
  <si>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</si>
  <si>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</si>
  <si>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</si>
  <si>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</si>
  <si>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</si>
  <si>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</si>
  <si>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</si>
  <si>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</si>
  <si>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</si>
  <si>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</si>
  <si>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</si>
  <si>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</si>
  <si>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</si>
  <si>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</si>
  <si>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</si>
  <si>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</si>
  <si>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</si>
  <si>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</si>
  <si>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</si>
  <si>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</si>
  <si>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</si>
  <si>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</si>
  <si>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</si>
  <si>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</si>
  <si>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</si>
  <si>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</si>
  <si>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</si>
  <si>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</si>
  <si>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</si>
  <si>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RELACION DE PAGOS A PROVEEDORES</t>
  </si>
  <si>
    <t>Flota Año 2025.</t>
  </si>
  <si>
    <t>C&amp;C TECHNOLOGY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</si>
  <si>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</si>
  <si>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</si>
  <si>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</si>
  <si>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</si>
  <si>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</si>
  <si>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</si>
  <si>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</si>
  <si>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</si>
  <si>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</si>
  <si>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</si>
  <si>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</si>
  <si>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</si>
  <si>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</si>
  <si>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</si>
  <si>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</si>
  <si>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</si>
  <si>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GTG INDUSTRIAL SRL</t>
  </si>
  <si>
    <t>SOLAJICO COMERCIAL</t>
  </si>
  <si>
    <t xml:space="preserve">CENTRO COPIADORA NACO </t>
  </si>
  <si>
    <t>P/Encuadernación labor diaria.</t>
  </si>
  <si>
    <t>P/Suministro y materiales de limpieza para uso de la institución 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</si>
  <si>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</si>
  <si>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</si>
  <si>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</si>
  <si>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</si>
  <si>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</si>
  <si>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</si>
  <si>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</si>
  <si>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</si>
  <si>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</si>
  <si>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</si>
  <si>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</si>
  <si>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</si>
  <si>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</si>
  <si>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Formularios 2025 y acuerdo sotenible.</t>
  </si>
  <si>
    <t>SEGUROS BANRESERVAS</t>
  </si>
  <si>
    <t>DR PETROLEUM</t>
  </si>
  <si>
    <t>BS-0002105</t>
  </si>
  <si>
    <t>P/Renovación póliza de vehículos de la institución.</t>
  </si>
  <si>
    <t>P/Compra materiales y suministros p/uso de la institución.</t>
  </si>
  <si>
    <t>P/Compra combustible p/uso de la institucion.</t>
  </si>
  <si>
    <t>BS13184-24</t>
  </si>
  <si>
    <t>BS8405/25-O/C#87/2025</t>
  </si>
  <si>
    <t>B1500001583</t>
  </si>
  <si>
    <t xml:space="preserve">GOMERA Y ASOCIADOS </t>
  </si>
  <si>
    <t>CONTRATO BS-11311-25</t>
  </si>
  <si>
    <t>E450000000015</t>
  </si>
  <si>
    <t>OC#17/2025</t>
  </si>
  <si>
    <t>B1500005288</t>
  </si>
  <si>
    <t>O/C#82/2025</t>
  </si>
  <si>
    <t>P/Mantenimiento y compra vehiculo de la institucion.</t>
  </si>
  <si>
    <t>CON3393/24-E450000004756</t>
  </si>
  <si>
    <t>ABASTECIMIENTO COMERCIALES FJJ SRL</t>
  </si>
  <si>
    <t xml:space="preserve">COMPU OFFICE DOMINICANA </t>
  </si>
  <si>
    <t>FLORIANO SRL</t>
  </si>
  <si>
    <t xml:space="preserve">LAVANDERIA ROYAL </t>
  </si>
  <si>
    <t>LIBRERIA Y PAPELERIA HNOS. SOLANO SRL</t>
  </si>
  <si>
    <t>P/Compra materiales de limpieza e higiene de la institucion.</t>
  </si>
  <si>
    <t>B1500000990</t>
  </si>
  <si>
    <t>P/Compra toallas souvenir lucha contra el cáncer.</t>
  </si>
  <si>
    <t>B1500000079</t>
  </si>
  <si>
    <t>P/Servicios de auditoría financiera interna.</t>
  </si>
  <si>
    <t>P/Servicio lavado y planchado manteleria de la institución.</t>
  </si>
  <si>
    <t>B1500001313</t>
  </si>
  <si>
    <t>E450000000187</t>
  </si>
  <si>
    <t>P/Utiles escolares a hijos de los colabores de la institucion.</t>
  </si>
  <si>
    <t>OFICINA DE COORDICACION PRESIDENCIAL</t>
  </si>
  <si>
    <t>P/viaticos y boletos aereos.</t>
  </si>
  <si>
    <t>FT-3653</t>
  </si>
  <si>
    <t>CORRESPONDIENTE AL 30 DE NOVIEMBRE  2025</t>
  </si>
  <si>
    <t>15/10-17/11/25</t>
  </si>
  <si>
    <t>E450000018949/19453/19838</t>
  </si>
  <si>
    <t>15/10-25/11/25</t>
  </si>
  <si>
    <t>B1500067201/67880</t>
  </si>
  <si>
    <t>P/Servicios Seguros Medicos y de Vida Empleados.</t>
  </si>
  <si>
    <t>E450000005938/6079/6275/1943</t>
  </si>
  <si>
    <t>20/10-04/11/25</t>
  </si>
  <si>
    <t>E450000008212/8633</t>
  </si>
  <si>
    <t>01/10-01/11/25</t>
  </si>
  <si>
    <t>E450000016222/16223/18151/52</t>
  </si>
  <si>
    <t>E450000001589</t>
  </si>
  <si>
    <t>E450000093973</t>
  </si>
  <si>
    <t>E450000058208</t>
  </si>
  <si>
    <t xml:space="preserve">RAMA FEMENINA </t>
  </si>
  <si>
    <t>DELTA COMERCIAL C POR A</t>
  </si>
  <si>
    <t>P/compra vehiculo p/uso de la isntitucion.</t>
  </si>
  <si>
    <t>E450000004756</t>
  </si>
  <si>
    <t>O/C#68/25-1026/25</t>
  </si>
  <si>
    <t>O/C#132/25</t>
  </si>
  <si>
    <t>E450000001779</t>
  </si>
  <si>
    <t>DOMINGO SANTANA MEDINA</t>
  </si>
  <si>
    <t xml:space="preserve">FARMAHISPANA </t>
  </si>
  <si>
    <t>CONSULTORES EN SEGURIDAD TECNOLOGICA</t>
  </si>
  <si>
    <t>CON-881/25-BS1257/25</t>
  </si>
  <si>
    <t>CAPACITACION ESPACIALIZADA (CAES)</t>
  </si>
  <si>
    <t>QSI GLOBAL VENTURE SRL</t>
  </si>
  <si>
    <t>SKETCHPROM SRL</t>
  </si>
  <si>
    <t>B1500000612-E450000000008</t>
  </si>
  <si>
    <t xml:space="preserve">WINPE GROUP </t>
  </si>
  <si>
    <t>SILICIO TECHNOLOGY EIRL</t>
  </si>
  <si>
    <t>ANTONIO P. HACHE &amp; CO SAS</t>
  </si>
  <si>
    <t>SAN MIGUEL C POR A</t>
  </si>
  <si>
    <t>B1500004194</t>
  </si>
  <si>
    <t>E450000000003</t>
  </si>
  <si>
    <t>E450000000024</t>
  </si>
  <si>
    <t>B1500000181</t>
  </si>
  <si>
    <t>B1500002309</t>
  </si>
  <si>
    <t xml:space="preserve">FUNDACION NACIONAL DE CIEGOS </t>
  </si>
  <si>
    <t>N/A</t>
  </si>
  <si>
    <t>B1500000210</t>
  </si>
  <si>
    <t>CONTRATO 4404/25</t>
  </si>
  <si>
    <t>CONTRATO BS7017/25</t>
  </si>
  <si>
    <t>P/Compra artículos ferreteros p/uso de la institución.</t>
  </si>
  <si>
    <t>P/Servicios de capacitación p/colaboradores de la institución.</t>
  </si>
  <si>
    <t>P/Renovación licencias informáticas.</t>
  </si>
  <si>
    <t>P/Legalización documentos del CNZFE.</t>
  </si>
  <si>
    <t>P/Medicamentos botiquin de la institucion.</t>
  </si>
  <si>
    <t>P/Contratación p/los servicios de auditoria externa.</t>
  </si>
  <si>
    <t>P/ Renovacion licencias de informáticas.</t>
  </si>
  <si>
    <t>E450000000060</t>
  </si>
  <si>
    <t>Aporte a cena benefica en fundacion nacional de ciegos.</t>
  </si>
  <si>
    <t>Aporte a cena benefica en favor del cancer en mujeres.</t>
  </si>
  <si>
    <t>P/Servicios de alquiler fotocopiadoras e impresoras.</t>
  </si>
  <si>
    <t>P/Servicios de alquiler impresoras p/uso de la institucion.</t>
  </si>
  <si>
    <t>13/10-30/11/25</t>
  </si>
  <si>
    <t>E450000001015-E450000000108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</si>
</sst>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164" fontId="8" fillId="3" borderId="1" xfId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/>
    </xf>
    <xf numFmtId="43" fontId="2" fillId="3" borderId="0" xfId="0" applyNumberFormat="1" applyFont="1" applyFill="1"/>
    <xf numFmtId="49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/>
    </xf>
    <xf numFmtId="14" fontId="8" fillId="3" borderId="0" xfId="0" applyNumberFormat="1" applyFont="1" applyFill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116633</xdr:colOff>
      <xdr:row>1</xdr:row>
      <xdr:rowOff>20831</xdr:rowOff>
    </xdr:from>
    <xdr:to>
      <xdr:col>1</xdr:col>
      <xdr:colOff>1176046</xdr:colOff>
      <xdr:row>6</xdr:row>
      <xdr:rowOff>139449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71CAD6-04F7-E76C-A7A6-7848E99A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2806" y="88867"/>
          <a:ext cx="1059413" cy="9933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4"/>
  <sheetViews>
    <sheetView tabSelected="1" zoomScale="98" zoomScaleNormal="98" workbookViewId="0">
      <pane ySplit="1" topLeftCell="A2" activePane="bottomLeft" state="frozen"/>
      <selection pane="bottomLeft" activeCell="A46" sqref="A46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8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50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122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7" t="s">
        <v>105</v>
      </c>
      <c r="B9" s="38">
        <v>45933</v>
      </c>
      <c r="C9" s="37" t="s">
        <v>110</v>
      </c>
      <c r="D9" s="37" t="s">
        <v>111</v>
      </c>
      <c r="E9" s="32">
        <v>12329.35</v>
      </c>
      <c r="F9" s="39">
        <v>45991</v>
      </c>
      <c r="G9" s="32">
        <v>12329.35</v>
      </c>
      <c r="H9" s="36">
        <f t="shared" ref="H9:H40" si="0">E9-G9</f>
        <v>0</v>
      </c>
      <c r="I9" s="25"/>
    </row>
    <row r="10" spans="1:9" s="23" customFormat="1" ht="15" customHeight="1" x14ac:dyDescent="0.25">
      <c r="A10" s="37" t="s">
        <v>56</v>
      </c>
      <c r="B10" s="38">
        <v>45987</v>
      </c>
      <c r="C10" s="37" t="s">
        <v>63</v>
      </c>
      <c r="D10" s="37" t="s">
        <v>150</v>
      </c>
      <c r="E10" s="32">
        <f>31631.25+235000</f>
        <v>266631.25</v>
      </c>
      <c r="F10" s="39">
        <v>45991</v>
      </c>
      <c r="G10" s="32">
        <v>0</v>
      </c>
      <c r="H10" s="36">
        <f t="shared" si="0"/>
        <v>266631.25</v>
      </c>
      <c r="I10" s="25"/>
    </row>
    <row r="11" spans="1:9" s="23" customFormat="1" ht="15" customHeight="1" x14ac:dyDescent="0.25">
      <c r="A11" s="37" t="s">
        <v>37</v>
      </c>
      <c r="B11" s="38">
        <v>45962</v>
      </c>
      <c r="C11" s="37" t="s">
        <v>38</v>
      </c>
      <c r="D11" s="37" t="s">
        <v>86</v>
      </c>
      <c r="E11" s="32">
        <f>162583.94+5112+12880</f>
        <v>180575.94</v>
      </c>
      <c r="F11" s="39">
        <v>45991</v>
      </c>
      <c r="G11" s="32">
        <v>5112</v>
      </c>
      <c r="H11" s="36">
        <f t="shared" si="0"/>
        <v>175463.94</v>
      </c>
      <c r="I11" s="25"/>
    </row>
    <row r="12" spans="1:9" s="23" customFormat="1" ht="15" customHeight="1" x14ac:dyDescent="0.25">
      <c r="A12" s="37" t="s">
        <v>10</v>
      </c>
      <c r="B12" s="38" t="s">
        <v>123</v>
      </c>
      <c r="C12" s="48" t="s">
        <v>11</v>
      </c>
      <c r="D12" s="48" t="s">
        <v>124</v>
      </c>
      <c r="E12" s="35">
        <f>27636.67+161723.43+27636.8</f>
        <v>216996.89999999997</v>
      </c>
      <c r="F12" s="39">
        <v>45962</v>
      </c>
      <c r="G12" s="33">
        <f>161723.43+27636.67</f>
        <v>189360.09999999998</v>
      </c>
      <c r="H12" s="36">
        <f t="shared" si="0"/>
        <v>27636.799999999988</v>
      </c>
      <c r="I12" s="25"/>
    </row>
    <row r="13" spans="1:9" s="22" customFormat="1" ht="15" customHeight="1" x14ac:dyDescent="0.25">
      <c r="A13" s="37" t="s">
        <v>40</v>
      </c>
      <c r="B13" s="38">
        <v>45962</v>
      </c>
      <c r="C13" s="40" t="s">
        <v>41</v>
      </c>
      <c r="D13" s="55" t="s">
        <v>67</v>
      </c>
      <c r="E13" s="41">
        <v>153928.76999999999</v>
      </c>
      <c r="F13" s="39">
        <v>45991</v>
      </c>
      <c r="G13" s="34">
        <f>8089+1465</f>
        <v>9554</v>
      </c>
      <c r="H13" s="36">
        <f t="shared" si="0"/>
        <v>144374.76999999999</v>
      </c>
      <c r="I13" s="24"/>
    </row>
    <row r="14" spans="1:9" s="22" customFormat="1" ht="15" customHeight="1" x14ac:dyDescent="0.25">
      <c r="A14" s="37" t="s">
        <v>153</v>
      </c>
      <c r="B14" s="38">
        <v>45987</v>
      </c>
      <c r="C14" s="40" t="s">
        <v>165</v>
      </c>
      <c r="D14" s="55" t="s">
        <v>155</v>
      </c>
      <c r="E14" s="41">
        <v>93298.85</v>
      </c>
      <c r="F14" s="39">
        <v>45991</v>
      </c>
      <c r="G14" s="34">
        <v>0</v>
      </c>
      <c r="H14" s="36">
        <f t="shared" si="0"/>
        <v>93298.85</v>
      </c>
      <c r="I14" s="24"/>
    </row>
    <row r="15" spans="1:9" s="27" customFormat="1" ht="17.25" customHeight="1" x14ac:dyDescent="0.25">
      <c r="A15" s="42" t="s">
        <v>12</v>
      </c>
      <c r="B15" s="43">
        <v>45962</v>
      </c>
      <c r="C15" s="44" t="s">
        <v>39</v>
      </c>
      <c r="D15" s="45" t="s">
        <v>87</v>
      </c>
      <c r="E15" s="33">
        <f>671775+650000+626600+1365000</f>
        <v>3313375</v>
      </c>
      <c r="F15" s="39">
        <v>45991</v>
      </c>
      <c r="G15" s="34">
        <v>1365000</v>
      </c>
      <c r="H15" s="36">
        <f t="shared" si="0"/>
        <v>1948375</v>
      </c>
      <c r="I15" s="26"/>
    </row>
    <row r="16" spans="1:9" s="22" customFormat="1" ht="15" customHeight="1" x14ac:dyDescent="0.25">
      <c r="A16" s="37" t="s">
        <v>24</v>
      </c>
      <c r="B16" s="38" t="s">
        <v>125</v>
      </c>
      <c r="C16" s="48" t="s">
        <v>25</v>
      </c>
      <c r="D16" s="40" t="s">
        <v>126</v>
      </c>
      <c r="E16" s="41">
        <f>675+755</f>
        <v>1430</v>
      </c>
      <c r="F16" s="39">
        <v>45991</v>
      </c>
      <c r="G16" s="34">
        <v>675</v>
      </c>
      <c r="H16" s="36">
        <f t="shared" si="0"/>
        <v>755</v>
      </c>
    </row>
    <row r="17" spans="1:9" s="22" customFormat="1" ht="15" customHeight="1" x14ac:dyDescent="0.25">
      <c r="A17" s="37" t="s">
        <v>13</v>
      </c>
      <c r="B17" s="38">
        <v>45964</v>
      </c>
      <c r="C17" s="48" t="s">
        <v>78</v>
      </c>
      <c r="D17" s="37" t="s">
        <v>51</v>
      </c>
      <c r="E17" s="35">
        <v>1200000</v>
      </c>
      <c r="F17" s="39">
        <v>45980</v>
      </c>
      <c r="G17" s="33">
        <v>600000</v>
      </c>
      <c r="H17" s="36">
        <f t="shared" si="0"/>
        <v>600000</v>
      </c>
    </row>
    <row r="18" spans="1:9" s="22" customFormat="1" ht="15" customHeight="1" x14ac:dyDescent="0.25">
      <c r="A18" s="37" t="s">
        <v>52</v>
      </c>
      <c r="B18" s="38">
        <v>45981</v>
      </c>
      <c r="C18" s="48" t="s">
        <v>58</v>
      </c>
      <c r="D18" s="37" t="s">
        <v>146</v>
      </c>
      <c r="E18" s="35">
        <f>758013.54+2202078.38</f>
        <v>2960091.92</v>
      </c>
      <c r="F18" s="39">
        <v>45991</v>
      </c>
      <c r="G18" s="33">
        <v>0</v>
      </c>
      <c r="H18" s="36">
        <f t="shared" si="0"/>
        <v>2960091.92</v>
      </c>
    </row>
    <row r="19" spans="1:9" s="22" customFormat="1" ht="15" customHeight="1" x14ac:dyDescent="0.25">
      <c r="A19" s="37" t="s">
        <v>14</v>
      </c>
      <c r="B19" s="38" t="s">
        <v>131</v>
      </c>
      <c r="C19" s="40" t="s">
        <v>76</v>
      </c>
      <c r="D19" s="37" t="s">
        <v>132</v>
      </c>
      <c r="E19" s="35">
        <f>2001.6+2001.6</f>
        <v>4003.2</v>
      </c>
      <c r="F19" s="39">
        <v>45991</v>
      </c>
      <c r="G19" s="33">
        <v>2001.6</v>
      </c>
      <c r="H19" s="36">
        <f t="shared" si="0"/>
        <v>2001.6</v>
      </c>
    </row>
    <row r="20" spans="1:9" s="22" customFormat="1" ht="15" customHeight="1" x14ac:dyDescent="0.25">
      <c r="A20" s="37" t="s">
        <v>147</v>
      </c>
      <c r="B20" s="38">
        <v>45981</v>
      </c>
      <c r="C20" s="40" t="s">
        <v>166</v>
      </c>
      <c r="D20" s="37" t="s">
        <v>156</v>
      </c>
      <c r="E20" s="35">
        <v>127500</v>
      </c>
      <c r="F20" s="39">
        <v>45991</v>
      </c>
      <c r="G20" s="33">
        <v>0</v>
      </c>
      <c r="H20" s="36">
        <f t="shared" si="0"/>
        <v>127500</v>
      </c>
    </row>
    <row r="21" spans="1:9" s="22" customFormat="1" ht="15" customHeight="1" x14ac:dyDescent="0.25">
      <c r="A21" s="37" t="s">
        <v>71</v>
      </c>
      <c r="B21" s="38">
        <v>45945</v>
      </c>
      <c r="C21" s="49" t="s">
        <v>72</v>
      </c>
      <c r="D21" s="37" t="s">
        <v>99</v>
      </c>
      <c r="E21" s="35">
        <v>2301</v>
      </c>
      <c r="F21" s="39">
        <v>45991</v>
      </c>
      <c r="G21" s="33">
        <v>2301</v>
      </c>
      <c r="H21" s="36">
        <f t="shared" si="0"/>
        <v>0</v>
      </c>
    </row>
    <row r="22" spans="1:9" s="22" customFormat="1" ht="15" customHeight="1" x14ac:dyDescent="0.25">
      <c r="A22" s="40" t="s">
        <v>15</v>
      </c>
      <c r="B22" s="50">
        <v>45961</v>
      </c>
      <c r="C22" s="49" t="s">
        <v>57</v>
      </c>
      <c r="D22" s="40" t="s">
        <v>134</v>
      </c>
      <c r="E22" s="51">
        <v>257724.94</v>
      </c>
      <c r="F22" s="39">
        <v>45991</v>
      </c>
      <c r="G22" s="52">
        <v>257724.94</v>
      </c>
      <c r="H22" s="36">
        <f t="shared" si="0"/>
        <v>0</v>
      </c>
    </row>
    <row r="23" spans="1:9" s="22" customFormat="1" ht="15" customHeight="1" x14ac:dyDescent="0.25">
      <c r="A23" s="40" t="s">
        <v>106</v>
      </c>
      <c r="B23" s="50" t="s">
        <v>177</v>
      </c>
      <c r="C23" s="49" t="s">
        <v>92</v>
      </c>
      <c r="D23" s="40" t="s">
        <v>178</v>
      </c>
      <c r="E23" s="51">
        <f>269895.33+50135.67</f>
        <v>320031</v>
      </c>
      <c r="F23" s="39">
        <v>45991</v>
      </c>
      <c r="G23" s="52">
        <v>269895.33</v>
      </c>
      <c r="H23" s="36">
        <f t="shared" si="0"/>
        <v>50135.669999999984</v>
      </c>
    </row>
    <row r="24" spans="1:9" s="22" customFormat="1" ht="15" customHeight="1" x14ac:dyDescent="0.25">
      <c r="A24" s="40" t="s">
        <v>145</v>
      </c>
      <c r="B24" s="50">
        <v>45978</v>
      </c>
      <c r="C24" s="49" t="s">
        <v>167</v>
      </c>
      <c r="D24" s="40" t="s">
        <v>157</v>
      </c>
      <c r="E24" s="51">
        <v>200000</v>
      </c>
      <c r="F24" s="39">
        <v>45991</v>
      </c>
      <c r="G24" s="52">
        <v>0</v>
      </c>
      <c r="H24" s="36">
        <f t="shared" si="0"/>
        <v>200000</v>
      </c>
    </row>
    <row r="25" spans="1:9" s="22" customFormat="1" ht="15.75" customHeight="1" x14ac:dyDescent="0.25">
      <c r="A25" s="37" t="s">
        <v>137</v>
      </c>
      <c r="B25" s="38">
        <v>45991</v>
      </c>
      <c r="C25" s="49" t="s">
        <v>138</v>
      </c>
      <c r="D25" s="37" t="s">
        <v>139</v>
      </c>
      <c r="E25" s="35">
        <v>5204370</v>
      </c>
      <c r="F25" s="39">
        <v>45991</v>
      </c>
      <c r="G25" s="33">
        <v>5204370</v>
      </c>
      <c r="H25" s="36">
        <f t="shared" si="0"/>
        <v>0</v>
      </c>
    </row>
    <row r="26" spans="1:9" s="22" customFormat="1" ht="15.75" customHeight="1" x14ac:dyDescent="0.25">
      <c r="A26" s="37" t="s">
        <v>143</v>
      </c>
      <c r="B26" s="38">
        <v>45987</v>
      </c>
      <c r="C26" s="49" t="s">
        <v>168</v>
      </c>
      <c r="D26" s="37" t="s">
        <v>158</v>
      </c>
      <c r="E26" s="35">
        <v>118220.34</v>
      </c>
      <c r="F26" s="39">
        <v>45991</v>
      </c>
      <c r="G26" s="33">
        <v>0</v>
      </c>
      <c r="H26" s="36">
        <f t="shared" si="0"/>
        <v>118220.34</v>
      </c>
    </row>
    <row r="27" spans="1:9" s="22" customFormat="1" ht="15.75" customHeight="1" x14ac:dyDescent="0.25">
      <c r="A27" s="37" t="s">
        <v>89</v>
      </c>
      <c r="B27" s="54">
        <v>45962</v>
      </c>
      <c r="C27" s="49" t="s">
        <v>93</v>
      </c>
      <c r="D27" s="37" t="s">
        <v>90</v>
      </c>
      <c r="E27" s="35">
        <v>195491</v>
      </c>
      <c r="F27" s="39">
        <v>45991</v>
      </c>
      <c r="G27" s="33">
        <v>0</v>
      </c>
      <c r="H27" s="36">
        <f t="shared" si="0"/>
        <v>195491</v>
      </c>
    </row>
    <row r="28" spans="1:9" s="22" customFormat="1" ht="15" customHeight="1" x14ac:dyDescent="0.25">
      <c r="A28" s="37" t="s">
        <v>34</v>
      </c>
      <c r="B28" s="38">
        <v>45962</v>
      </c>
      <c r="C28" s="40" t="s">
        <v>33</v>
      </c>
      <c r="D28" s="37" t="s">
        <v>32</v>
      </c>
      <c r="E28" s="35">
        <v>32657.45</v>
      </c>
      <c r="F28" s="39">
        <v>45991</v>
      </c>
      <c r="G28" s="33">
        <v>0</v>
      </c>
      <c r="H28" s="36">
        <f t="shared" si="0"/>
        <v>32657.45</v>
      </c>
    </row>
    <row r="29" spans="1:9" s="22" customFormat="1" ht="15" customHeight="1" x14ac:dyDescent="0.25">
      <c r="A29" s="37" t="s">
        <v>16</v>
      </c>
      <c r="B29" s="38">
        <v>45973</v>
      </c>
      <c r="C29" s="48" t="s">
        <v>17</v>
      </c>
      <c r="D29" s="40" t="s">
        <v>68</v>
      </c>
      <c r="E29" s="41">
        <f>180956.78+155+2945</f>
        <v>184056.78</v>
      </c>
      <c r="F29" s="39">
        <v>45991</v>
      </c>
      <c r="G29" s="34">
        <v>3100</v>
      </c>
      <c r="H29" s="36">
        <f t="shared" si="0"/>
        <v>180956.78</v>
      </c>
      <c r="I29" s="47"/>
    </row>
    <row r="30" spans="1:9" s="22" customFormat="1" ht="15" customHeight="1" x14ac:dyDescent="0.25">
      <c r="A30" s="40" t="s">
        <v>53</v>
      </c>
      <c r="B30" s="50">
        <v>45962</v>
      </c>
      <c r="C30" s="49" t="s">
        <v>75</v>
      </c>
      <c r="D30" s="40" t="s">
        <v>54</v>
      </c>
      <c r="E30" s="51">
        <f>484476.2+3215.55</f>
        <v>487691.75</v>
      </c>
      <c r="F30" s="39">
        <v>45991</v>
      </c>
      <c r="G30" s="52">
        <v>75886.98</v>
      </c>
      <c r="H30" s="36">
        <f t="shared" si="0"/>
        <v>411804.77</v>
      </c>
    </row>
    <row r="31" spans="1:9" s="22" customFormat="1" ht="15" customHeight="1" x14ac:dyDescent="0.25">
      <c r="A31" s="37" t="s">
        <v>18</v>
      </c>
      <c r="B31" s="38">
        <v>45964</v>
      </c>
      <c r="C31" s="40" t="s">
        <v>80</v>
      </c>
      <c r="D31" s="37" t="s">
        <v>135</v>
      </c>
      <c r="E31" s="35">
        <v>384521.33</v>
      </c>
      <c r="F31" s="39">
        <v>45991</v>
      </c>
      <c r="G31" s="33">
        <v>384521.33</v>
      </c>
      <c r="H31" s="36">
        <f t="shared" si="0"/>
        <v>0</v>
      </c>
      <c r="I31" s="24"/>
    </row>
    <row r="32" spans="1:9" s="22" customFormat="1" ht="15" customHeight="1" x14ac:dyDescent="0.25">
      <c r="A32" s="40" t="s">
        <v>55</v>
      </c>
      <c r="B32" s="50">
        <v>45962</v>
      </c>
      <c r="C32" s="49" t="s">
        <v>77</v>
      </c>
      <c r="D32" s="40" t="s">
        <v>100</v>
      </c>
      <c r="E32" s="51">
        <v>176032.32</v>
      </c>
      <c r="F32" s="39">
        <v>45991</v>
      </c>
      <c r="G32" s="52">
        <v>0</v>
      </c>
      <c r="H32" s="36">
        <f t="shared" si="0"/>
        <v>176032.32</v>
      </c>
      <c r="I32" s="24"/>
    </row>
    <row r="33" spans="1:9" s="22" customFormat="1" ht="15" customHeight="1" x14ac:dyDescent="0.25">
      <c r="A33" s="37" t="s">
        <v>144</v>
      </c>
      <c r="B33" s="38">
        <v>45972</v>
      </c>
      <c r="C33" s="48" t="s">
        <v>169</v>
      </c>
      <c r="D33" s="38" t="s">
        <v>159</v>
      </c>
      <c r="E33" s="33">
        <v>11796.3</v>
      </c>
      <c r="F33" s="39">
        <v>45991</v>
      </c>
      <c r="G33" s="34">
        <v>0</v>
      </c>
      <c r="H33" s="36">
        <f t="shared" si="0"/>
        <v>11796.3</v>
      </c>
      <c r="I33" s="24"/>
    </row>
    <row r="34" spans="1:9" s="22" customFormat="1" ht="15" customHeight="1" x14ac:dyDescent="0.25">
      <c r="A34" s="37" t="s">
        <v>107</v>
      </c>
      <c r="B34" s="38">
        <v>45945</v>
      </c>
      <c r="C34" s="48" t="s">
        <v>112</v>
      </c>
      <c r="D34" s="38" t="s">
        <v>113</v>
      </c>
      <c r="E34" s="33">
        <v>73915.199999999997</v>
      </c>
      <c r="F34" s="39">
        <v>45991</v>
      </c>
      <c r="G34" s="34">
        <v>73915.199999999997</v>
      </c>
      <c r="H34" s="36">
        <f t="shared" si="0"/>
        <v>0</v>
      </c>
      <c r="I34" s="24"/>
    </row>
    <row r="35" spans="1:9" s="22" customFormat="1" ht="15" customHeight="1" x14ac:dyDescent="0.25">
      <c r="A35" s="37" t="s">
        <v>27</v>
      </c>
      <c r="B35" s="38">
        <v>45962</v>
      </c>
      <c r="C35" s="48" t="s">
        <v>29</v>
      </c>
      <c r="D35" s="38" t="s">
        <v>64</v>
      </c>
      <c r="E35" s="33">
        <v>7627.5</v>
      </c>
      <c r="F35" s="39">
        <v>45991</v>
      </c>
      <c r="G35" s="34">
        <v>0</v>
      </c>
      <c r="H35" s="36">
        <f t="shared" si="0"/>
        <v>7627.5</v>
      </c>
      <c r="I35" s="24"/>
    </row>
    <row r="36" spans="1:9" s="22" customFormat="1" ht="15" customHeight="1" x14ac:dyDescent="0.25">
      <c r="A36" s="37" t="s">
        <v>160</v>
      </c>
      <c r="B36" s="38">
        <v>45965</v>
      </c>
      <c r="C36" s="48" t="s">
        <v>173</v>
      </c>
      <c r="D36" s="38" t="s">
        <v>161</v>
      </c>
      <c r="E36" s="33">
        <v>30000</v>
      </c>
      <c r="F36" s="39">
        <v>45991</v>
      </c>
      <c r="G36" s="34">
        <v>30000</v>
      </c>
      <c r="H36" s="36">
        <f t="shared" si="0"/>
        <v>0</v>
      </c>
      <c r="I36" s="24"/>
    </row>
    <row r="37" spans="1:9" s="22" customFormat="1" ht="15" customHeight="1" x14ac:dyDescent="0.25">
      <c r="A37" s="37" t="s">
        <v>43</v>
      </c>
      <c r="B37" s="38">
        <v>45962</v>
      </c>
      <c r="C37" s="48" t="s">
        <v>42</v>
      </c>
      <c r="D37" s="37" t="s">
        <v>59</v>
      </c>
      <c r="E37" s="33">
        <v>112854.53</v>
      </c>
      <c r="F37" s="39">
        <v>45991</v>
      </c>
      <c r="G37" s="34">
        <v>0</v>
      </c>
      <c r="H37" s="36">
        <f t="shared" si="0"/>
        <v>112854.53</v>
      </c>
    </row>
    <row r="38" spans="1:9" s="22" customFormat="1" ht="15" customHeight="1" x14ac:dyDescent="0.25">
      <c r="A38" s="37" t="s">
        <v>97</v>
      </c>
      <c r="B38" s="38">
        <v>45943</v>
      </c>
      <c r="C38" s="40" t="s">
        <v>114</v>
      </c>
      <c r="D38" s="37" t="s">
        <v>98</v>
      </c>
      <c r="E38" s="35">
        <v>2239999.58</v>
      </c>
      <c r="F38" s="39">
        <v>45991</v>
      </c>
      <c r="G38" s="33">
        <v>0</v>
      </c>
      <c r="H38" s="36">
        <f t="shared" si="0"/>
        <v>2239999.58</v>
      </c>
      <c r="I38" s="28"/>
    </row>
    <row r="39" spans="1:9" s="22" customFormat="1" ht="15" customHeight="1" x14ac:dyDescent="0.25">
      <c r="A39" s="37" t="s">
        <v>30</v>
      </c>
      <c r="B39" s="38">
        <v>45931</v>
      </c>
      <c r="C39" s="40" t="s">
        <v>31</v>
      </c>
      <c r="D39" s="37" t="s">
        <v>44</v>
      </c>
      <c r="E39" s="35">
        <v>91186.44</v>
      </c>
      <c r="F39" s="39">
        <v>45961</v>
      </c>
      <c r="G39" s="33">
        <v>0</v>
      </c>
      <c r="H39" s="36">
        <f t="shared" si="0"/>
        <v>91186.44</v>
      </c>
      <c r="I39" s="28"/>
    </row>
    <row r="40" spans="1:9" s="22" customFormat="1" ht="15" customHeight="1" x14ac:dyDescent="0.25">
      <c r="A40" s="37" t="s">
        <v>69</v>
      </c>
      <c r="B40" s="38">
        <v>45946</v>
      </c>
      <c r="C40" s="40" t="s">
        <v>73</v>
      </c>
      <c r="D40" s="37" t="s">
        <v>101</v>
      </c>
      <c r="E40" s="35">
        <v>7911.9</v>
      </c>
      <c r="F40" s="39">
        <v>45991</v>
      </c>
      <c r="G40" s="33">
        <v>7911.9</v>
      </c>
      <c r="H40" s="36">
        <f t="shared" si="0"/>
        <v>0</v>
      </c>
      <c r="I40" s="28"/>
    </row>
    <row r="41" spans="1:9" s="22" customFormat="1" ht="15" customHeight="1" x14ac:dyDescent="0.25">
      <c r="A41" s="37" t="s">
        <v>19</v>
      </c>
      <c r="B41" s="38">
        <v>45975</v>
      </c>
      <c r="C41" s="46" t="s">
        <v>127</v>
      </c>
      <c r="D41" s="37" t="s">
        <v>128</v>
      </c>
      <c r="E41" s="35">
        <f>494388.12+191555.15+494388.12+192304.22</f>
        <v>1372635.61</v>
      </c>
      <c r="F41" s="39">
        <v>45991</v>
      </c>
      <c r="G41" s="35">
        <f>494388.12+191555.15+494388.12</f>
        <v>1180331.3900000001</v>
      </c>
      <c r="H41" s="36">
        <f t="shared" ref="H41:H62" si="1">E41-G41</f>
        <v>192304.21999999997</v>
      </c>
      <c r="I41" s="28"/>
    </row>
    <row r="42" spans="1:9" s="22" customFormat="1" ht="15" customHeight="1" x14ac:dyDescent="0.25">
      <c r="A42" s="37" t="s">
        <v>48</v>
      </c>
      <c r="B42" s="38">
        <v>45962</v>
      </c>
      <c r="C42" s="53" t="s">
        <v>79</v>
      </c>
      <c r="D42" s="37" t="s">
        <v>94</v>
      </c>
      <c r="E42" s="35">
        <v>204981.6</v>
      </c>
      <c r="F42" s="39">
        <v>45991</v>
      </c>
      <c r="G42" s="35">
        <v>0</v>
      </c>
      <c r="H42" s="36">
        <f t="shared" si="1"/>
        <v>204981.6</v>
      </c>
    </row>
    <row r="43" spans="1:9" s="22" customFormat="1" ht="15" customHeight="1" x14ac:dyDescent="0.25">
      <c r="A43" s="37" t="s">
        <v>60</v>
      </c>
      <c r="B43" s="38">
        <v>45962</v>
      </c>
      <c r="C43" s="46" t="s">
        <v>61</v>
      </c>
      <c r="D43" s="37" t="s">
        <v>62</v>
      </c>
      <c r="E43" s="35">
        <v>1200000</v>
      </c>
      <c r="F43" s="39">
        <v>45991</v>
      </c>
      <c r="G43" s="35">
        <v>0</v>
      </c>
      <c r="H43" s="36">
        <f t="shared" si="1"/>
        <v>1200000</v>
      </c>
    </row>
    <row r="44" spans="1:9" s="22" customFormat="1" ht="15" customHeight="1" x14ac:dyDescent="0.25">
      <c r="A44" s="37" t="s">
        <v>108</v>
      </c>
      <c r="B44" s="38">
        <v>45940</v>
      </c>
      <c r="C44" s="46" t="s">
        <v>115</v>
      </c>
      <c r="D44" s="37" t="s">
        <v>116</v>
      </c>
      <c r="E44" s="35">
        <v>13015.4</v>
      </c>
      <c r="F44" s="39">
        <v>45991</v>
      </c>
      <c r="G44" s="35">
        <v>13015.4</v>
      </c>
      <c r="H44" s="36">
        <f t="shared" si="1"/>
        <v>0</v>
      </c>
    </row>
    <row r="45" spans="1:9" s="22" customFormat="1" ht="15" customHeight="1" x14ac:dyDescent="0.25">
      <c r="A45" s="37" t="s">
        <v>109</v>
      </c>
      <c r="B45" s="38">
        <v>45950</v>
      </c>
      <c r="C45" s="46" t="s">
        <v>118</v>
      </c>
      <c r="D45" s="37" t="s">
        <v>117</v>
      </c>
      <c r="E45" s="35">
        <v>1415813.5</v>
      </c>
      <c r="F45" s="39">
        <v>45991</v>
      </c>
      <c r="G45" s="35">
        <v>0</v>
      </c>
      <c r="H45" s="36">
        <f t="shared" si="1"/>
        <v>1415813.5</v>
      </c>
    </row>
    <row r="46" spans="1:9" s="22" customFormat="1" ht="15" customHeight="1" x14ac:dyDescent="0.25">
      <c r="A46" s="37" t="s">
        <v>49</v>
      </c>
      <c r="B46" s="38">
        <v>45959</v>
      </c>
      <c r="C46" s="37" t="s">
        <v>81</v>
      </c>
      <c r="D46" s="37" t="s">
        <v>102</v>
      </c>
      <c r="E46" s="41">
        <f>217011.66+678000+195</f>
        <v>895206.66</v>
      </c>
      <c r="F46" s="39">
        <v>45991</v>
      </c>
      <c r="G46" s="34">
        <v>4602</v>
      </c>
      <c r="H46" s="36">
        <f t="shared" si="1"/>
        <v>890604.66</v>
      </c>
    </row>
    <row r="47" spans="1:9" s="22" customFormat="1" ht="15" customHeight="1" x14ac:dyDescent="0.25">
      <c r="A47" s="37" t="s">
        <v>119</v>
      </c>
      <c r="B47" s="38">
        <v>45952</v>
      </c>
      <c r="C47" s="37" t="s">
        <v>120</v>
      </c>
      <c r="D47" s="37" t="s">
        <v>121</v>
      </c>
      <c r="E47" s="35">
        <v>152756.42000000001</v>
      </c>
      <c r="F47" s="39">
        <v>45991</v>
      </c>
      <c r="G47" s="56">
        <v>152756.42000000001</v>
      </c>
      <c r="H47" s="36">
        <f t="shared" si="1"/>
        <v>0</v>
      </c>
      <c r="I47" s="24"/>
    </row>
    <row r="48" spans="1:9" s="22" customFormat="1" ht="15" customHeight="1" x14ac:dyDescent="0.25">
      <c r="A48" s="37" t="s">
        <v>35</v>
      </c>
      <c r="B48" s="38">
        <v>45962</v>
      </c>
      <c r="C48" s="37" t="s">
        <v>36</v>
      </c>
      <c r="D48" s="37" t="s">
        <v>65</v>
      </c>
      <c r="E48" s="35">
        <v>107795</v>
      </c>
      <c r="F48" s="39">
        <v>45991</v>
      </c>
      <c r="G48" s="56">
        <f>5546+18880</f>
        <v>24426</v>
      </c>
      <c r="H48" s="36">
        <f t="shared" si="1"/>
        <v>83369</v>
      </c>
      <c r="I48" s="24"/>
    </row>
    <row r="49" spans="1:9" s="22" customFormat="1" ht="15" customHeight="1" x14ac:dyDescent="0.25">
      <c r="A49" s="37" t="s">
        <v>148</v>
      </c>
      <c r="B49" s="38">
        <v>45991</v>
      </c>
      <c r="C49" s="40" t="s">
        <v>170</v>
      </c>
      <c r="D49" s="37" t="s">
        <v>162</v>
      </c>
      <c r="E49" s="35">
        <v>130237.4</v>
      </c>
      <c r="F49" s="39">
        <v>45991</v>
      </c>
      <c r="G49" s="33">
        <v>0</v>
      </c>
      <c r="H49" s="36">
        <f t="shared" si="1"/>
        <v>130237.4</v>
      </c>
      <c r="I49" s="24"/>
    </row>
    <row r="50" spans="1:9" s="22" customFormat="1" ht="15" customHeight="1" x14ac:dyDescent="0.25">
      <c r="A50" s="40" t="s">
        <v>136</v>
      </c>
      <c r="B50" s="50">
        <v>45965</v>
      </c>
      <c r="C50" s="48" t="s">
        <v>174</v>
      </c>
      <c r="D50" s="40" t="s">
        <v>161</v>
      </c>
      <c r="E50" s="51">
        <v>30000</v>
      </c>
      <c r="F50" s="39">
        <v>45991</v>
      </c>
      <c r="G50" s="52">
        <v>30000</v>
      </c>
      <c r="H50" s="36">
        <f t="shared" si="1"/>
        <v>0</v>
      </c>
    </row>
    <row r="51" spans="1:9" s="22" customFormat="1" ht="15" customHeight="1" x14ac:dyDescent="0.25">
      <c r="A51" s="37" t="s">
        <v>154</v>
      </c>
      <c r="B51" s="38">
        <v>45960</v>
      </c>
      <c r="C51" s="37" t="s">
        <v>82</v>
      </c>
      <c r="D51" s="37" t="s">
        <v>141</v>
      </c>
      <c r="E51" s="41">
        <f>27930.21+350000</f>
        <v>377930.21</v>
      </c>
      <c r="F51" s="39">
        <v>45991</v>
      </c>
      <c r="G51" s="34">
        <f>46256+13404.8</f>
        <v>59660.800000000003</v>
      </c>
      <c r="H51" s="36">
        <f t="shared" si="1"/>
        <v>318269.41000000003</v>
      </c>
      <c r="I51" s="24"/>
    </row>
    <row r="52" spans="1:9" s="22" customFormat="1" ht="15" customHeight="1" x14ac:dyDescent="0.25">
      <c r="A52" s="37" t="s">
        <v>88</v>
      </c>
      <c r="B52" s="38" t="s">
        <v>129</v>
      </c>
      <c r="C52" s="46" t="s">
        <v>91</v>
      </c>
      <c r="D52" s="37" t="s">
        <v>130</v>
      </c>
      <c r="E52" s="35">
        <f>65188.5+130368.24</f>
        <v>195556.74</v>
      </c>
      <c r="F52" s="39">
        <v>45967</v>
      </c>
      <c r="G52" s="34">
        <v>65188.5</v>
      </c>
      <c r="H52" s="36">
        <f t="shared" si="1"/>
        <v>130368.23999999999</v>
      </c>
      <c r="I52" s="24"/>
    </row>
    <row r="53" spans="1:9" s="22" customFormat="1" ht="15" customHeight="1" x14ac:dyDescent="0.25">
      <c r="A53" s="37" t="s">
        <v>26</v>
      </c>
      <c r="B53" s="38">
        <v>45964</v>
      </c>
      <c r="C53" s="46" t="s">
        <v>47</v>
      </c>
      <c r="D53" s="37" t="s">
        <v>133</v>
      </c>
      <c r="E53" s="35">
        <v>11762</v>
      </c>
      <c r="F53" s="39">
        <v>45991</v>
      </c>
      <c r="G53" s="34">
        <v>11762</v>
      </c>
      <c r="H53" s="36">
        <f t="shared" si="1"/>
        <v>0</v>
      </c>
    </row>
    <row r="54" spans="1:9" s="22" customFormat="1" ht="15" customHeight="1" x14ac:dyDescent="0.25">
      <c r="A54" s="37" t="s">
        <v>28</v>
      </c>
      <c r="B54" s="38">
        <v>45962</v>
      </c>
      <c r="C54" s="46" t="s">
        <v>66</v>
      </c>
      <c r="D54" s="37" t="s">
        <v>140</v>
      </c>
      <c r="E54" s="35">
        <f>58410+19470</f>
        <v>77880</v>
      </c>
      <c r="F54" s="39">
        <v>45991</v>
      </c>
      <c r="G54" s="35">
        <v>19470</v>
      </c>
      <c r="H54" s="36">
        <f t="shared" si="1"/>
        <v>58410</v>
      </c>
    </row>
    <row r="55" spans="1:9" s="22" customFormat="1" ht="15" customHeight="1" x14ac:dyDescent="0.25">
      <c r="A55" s="37" t="s">
        <v>152</v>
      </c>
      <c r="B55" s="38">
        <v>45988</v>
      </c>
      <c r="C55" s="46" t="s">
        <v>171</v>
      </c>
      <c r="D55" s="37" t="s">
        <v>172</v>
      </c>
      <c r="E55" s="35">
        <v>126522</v>
      </c>
      <c r="F55" s="39">
        <v>45991</v>
      </c>
      <c r="G55" s="35">
        <v>0</v>
      </c>
      <c r="H55" s="36">
        <f t="shared" si="1"/>
        <v>126522</v>
      </c>
    </row>
    <row r="56" spans="1:9" s="22" customFormat="1" ht="15" customHeight="1" x14ac:dyDescent="0.25">
      <c r="A56" s="37" t="s">
        <v>149</v>
      </c>
      <c r="B56" s="38">
        <v>45980</v>
      </c>
      <c r="C56" s="46" t="s">
        <v>175</v>
      </c>
      <c r="D56" s="37" t="s">
        <v>163</v>
      </c>
      <c r="E56" s="35">
        <v>152000</v>
      </c>
      <c r="F56" s="39">
        <v>45991</v>
      </c>
      <c r="G56" s="35">
        <v>0</v>
      </c>
      <c r="H56" s="36">
        <f t="shared" si="1"/>
        <v>152000</v>
      </c>
    </row>
    <row r="57" spans="1:9" s="22" customFormat="1" ht="15" customHeight="1" x14ac:dyDescent="0.25">
      <c r="A57" s="37" t="s">
        <v>70</v>
      </c>
      <c r="B57" s="38">
        <v>45962</v>
      </c>
      <c r="C57" s="46" t="s">
        <v>74</v>
      </c>
      <c r="D57" s="37" t="s">
        <v>83</v>
      </c>
      <c r="E57" s="35">
        <v>313824.59999999998</v>
      </c>
      <c r="F57" s="39">
        <v>45991</v>
      </c>
      <c r="G57" s="34">
        <v>27072.74</v>
      </c>
      <c r="H57" s="36">
        <f t="shared" si="1"/>
        <v>286751.86</v>
      </c>
    </row>
    <row r="58" spans="1:9" s="22" customFormat="1" ht="15" customHeight="1" x14ac:dyDescent="0.25">
      <c r="A58" s="37" t="s">
        <v>84</v>
      </c>
      <c r="B58" s="38">
        <v>45962</v>
      </c>
      <c r="C58" s="46" t="s">
        <v>85</v>
      </c>
      <c r="D58" s="37" t="s">
        <v>95</v>
      </c>
      <c r="E58" s="35">
        <f>723596.58+1576.95</f>
        <v>725173.52999999991</v>
      </c>
      <c r="F58" s="39">
        <v>45991</v>
      </c>
      <c r="G58" s="34">
        <v>37216.14</v>
      </c>
      <c r="H58" s="36">
        <f t="shared" si="1"/>
        <v>687957.3899999999</v>
      </c>
    </row>
    <row r="59" spans="1:9" s="22" customFormat="1" ht="15" customHeight="1" x14ac:dyDescent="0.25">
      <c r="A59" s="37" t="s">
        <v>45</v>
      </c>
      <c r="B59" s="38">
        <v>45962</v>
      </c>
      <c r="C59" s="46" t="s">
        <v>46</v>
      </c>
      <c r="D59" s="37" t="s">
        <v>96</v>
      </c>
      <c r="E59" s="35">
        <v>5053.93</v>
      </c>
      <c r="F59" s="39">
        <v>45991</v>
      </c>
      <c r="G59" s="35">
        <v>0</v>
      </c>
      <c r="H59" s="36">
        <f t="shared" si="1"/>
        <v>5053.93</v>
      </c>
    </row>
    <row r="60" spans="1:9" s="22" customFormat="1" ht="15" customHeight="1" x14ac:dyDescent="0.25">
      <c r="A60" s="37" t="s">
        <v>20</v>
      </c>
      <c r="B60" s="38">
        <v>45962</v>
      </c>
      <c r="C60" s="40" t="s">
        <v>103</v>
      </c>
      <c r="D60" s="37" t="s">
        <v>104</v>
      </c>
      <c r="E60" s="41">
        <f>866859.3+8847.51+5673.52</f>
        <v>881380.33000000007</v>
      </c>
      <c r="F60" s="39">
        <v>45991</v>
      </c>
      <c r="G60" s="34">
        <f>8847.51+5673.52</f>
        <v>14521.03</v>
      </c>
      <c r="H60" s="36">
        <f t="shared" si="1"/>
        <v>866859.3</v>
      </c>
      <c r="I60" s="24"/>
    </row>
    <row r="61" spans="1:9" s="22" customFormat="1" ht="15" customHeight="1" x14ac:dyDescent="0.25">
      <c r="A61" s="37" t="s">
        <v>21</v>
      </c>
      <c r="B61" s="38">
        <v>45958</v>
      </c>
      <c r="C61" s="40" t="s">
        <v>22</v>
      </c>
      <c r="D61" s="37" t="s">
        <v>142</v>
      </c>
      <c r="E61" s="35">
        <v>90363.69</v>
      </c>
      <c r="F61" s="39">
        <v>45991</v>
      </c>
      <c r="G61" s="33">
        <v>0</v>
      </c>
      <c r="H61" s="36">
        <f t="shared" si="1"/>
        <v>90363.69</v>
      </c>
      <c r="I61" s="24"/>
    </row>
    <row r="62" spans="1:9" s="22" customFormat="1" ht="15" customHeight="1" x14ac:dyDescent="0.25">
      <c r="A62" s="37" t="s">
        <v>151</v>
      </c>
      <c r="B62" s="38">
        <v>45975</v>
      </c>
      <c r="C62" s="40" t="s">
        <v>176</v>
      </c>
      <c r="D62" s="37" t="s">
        <v>164</v>
      </c>
      <c r="E62" s="41">
        <v>891118</v>
      </c>
      <c r="F62" s="39">
        <v>45991</v>
      </c>
      <c r="G62" s="34">
        <v>0</v>
      </c>
      <c r="H62" s="36">
        <f t="shared" si="1"/>
        <v>891118</v>
      </c>
      <c r="I62" s="24"/>
    </row>
    <row r="63" spans="1:9" s="22" customFormat="1" ht="22.9" customHeight="1" x14ac:dyDescent="0.25">
      <c r="A63" s="29" t="s">
        <v>23</v>
      </c>
      <c r="B63" s="29"/>
      <c r="C63" s="29"/>
      <c r="D63" s="29"/>
      <c r="E63" s="30">
        <f>SUM(E9:E62)</f>
        <v>28039557.16</v>
      </c>
      <c r="F63" s="30"/>
      <c r="G63" s="30">
        <f>SUM(G9:G62)</f>
        <v>10133681.150000002</v>
      </c>
      <c r="H63" s="30">
        <f>SUM(H9:H62)</f>
        <v>17905876.010000002</v>
      </c>
    </row>
    <row r="64" spans="1:9" x14ac:dyDescent="0.25">
      <c r="D64" s="9"/>
      <c r="F64" s="5"/>
      <c r="G64" s="5"/>
      <c r="H64" s="10"/>
      <c r="I64" s="10"/>
    </row>
    <row r="65" spans="1:9" s="5" customFormat="1" x14ac:dyDescent="0.25">
      <c r="A65" s="1"/>
      <c r="B65" s="1"/>
      <c r="C65" s="1"/>
      <c r="D65" s="9"/>
    </row>
    <row r="66" spans="1:9" s="5" customFormat="1" x14ac:dyDescent="0.25">
      <c r="A66" s="1"/>
      <c r="B66" s="1"/>
      <c r="C66" s="1"/>
      <c r="D66" s="1"/>
      <c r="F66" s="3"/>
      <c r="G66" s="10"/>
      <c r="I66" s="4"/>
    </row>
    <row r="67" spans="1:9" s="5" customFormat="1" x14ac:dyDescent="0.25">
      <c r="A67" s="1"/>
      <c r="B67" s="1"/>
      <c r="C67" s="1"/>
      <c r="D67" s="1"/>
      <c r="F67" s="57"/>
      <c r="G67" s="10"/>
      <c r="I67" s="31"/>
    </row>
    <row r="68" spans="1:9" s="5" customFormat="1" x14ac:dyDescent="0.25">
      <c r="A68" s="1"/>
      <c r="B68" s="1"/>
      <c r="C68" s="11"/>
      <c r="D68" s="1"/>
      <c r="F68" s="3"/>
      <c r="G68" s="10"/>
      <c r="H68" s="10"/>
      <c r="I68" s="4"/>
    </row>
    <row r="69" spans="1:9" s="5" customFormat="1" x14ac:dyDescent="0.25">
      <c r="A69" s="1"/>
      <c r="B69" s="1"/>
      <c r="C69" s="9"/>
      <c r="D69" s="1"/>
      <c r="F69" s="3"/>
      <c r="G69" s="10"/>
      <c r="I69" s="4"/>
    </row>
    <row r="70" spans="1:9" x14ac:dyDescent="0.25">
      <c r="G70" s="10"/>
    </row>
    <row r="74" spans="1:9" x14ac:dyDescent="0.25">
      <c r="D74" s="9"/>
    </row>
  </sheetData>
  <autoFilter ref="A8:H63" xr:uid="{84D114D7-CF82-4D71-B48C-790C71BCF845}"/>
  <sortState xmlns:xlrd2="http://schemas.microsoft.com/office/spreadsheetml/2017/richdata2" ref="A9:H62">
    <sortCondition ref="A9:A62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2025-12-09T15:42:57Z</cp:lastPrinted>
  <dcterms:created xsi:type="dcterms:W3CDTF">2023-02-06T15:07:28Z</dcterms:created>
  <dcterms:modified xsi:type="dcterms:W3CDTF">2025-12-16T13:55:29Z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