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CORTE ENERO JUNIO 2025-2024\SISACNOC-SEMESTRE ENERO-JUNIO 2025\"/>
    </mc:Choice>
  </mc:AlternateContent>
  <xr:revisionPtr revIDLastSave="0" documentId="8_{CFD44731-FB99-4A8A-A92E-AA15FD4490B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COMP.PRESUPUESTO '!$A$1:$G$59</definedName>
    <definedName name="_xlnm.Print_Area" localSheetId="2">'FLUJO DE EFECTIVO ACTUAL'!$A$1:$D$71</definedName>
    <definedName name="_xlnm.Print_Area" localSheetId="5">'NOTAS '!$A$1:$H$609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4" i="7" s="1"/>
  <c r="F381" i="10"/>
  <c r="F394" i="10"/>
  <c r="B42" i="16"/>
  <c r="B19" i="15"/>
  <c r="H472" i="10"/>
  <c r="D17" i="15" s="1"/>
  <c r="S454" i="10"/>
  <c r="D18" i="15"/>
  <c r="S452" i="10"/>
  <c r="B17" i="15"/>
  <c r="F472" i="10"/>
  <c r="D19" i="5"/>
  <c r="B19" i="5"/>
  <c r="Q461" i="10"/>
  <c r="Q458" i="10"/>
  <c r="D13" i="14"/>
  <c r="D16" i="14"/>
  <c r="D15" i="14"/>
  <c r="D14" i="14"/>
  <c r="D17" i="14"/>
  <c r="D10" i="14"/>
  <c r="B30" i="15" l="1"/>
  <c r="B32" i="15"/>
  <c r="D19" i="15"/>
  <c r="E42" i="14"/>
  <c r="D44" i="14"/>
  <c r="E39" i="14"/>
  <c r="E11" i="14"/>
  <c r="E16" i="14"/>
  <c r="E15" i="14"/>
  <c r="E14" i="14"/>
  <c r="E13" i="14"/>
  <c r="F408" i="10"/>
  <c r="F341" i="10"/>
  <c r="F342" i="10" s="1"/>
  <c r="F551" i="10" l="1"/>
  <c r="F545" i="10"/>
  <c r="F544" i="10"/>
  <c r="F512" i="10"/>
  <c r="F471" i="10"/>
  <c r="F421" i="10"/>
  <c r="D232" i="10"/>
  <c r="D239" i="10"/>
  <c r="E239" i="10"/>
  <c r="D240" i="10"/>
  <c r="F185" i="10"/>
  <c r="F156" i="10"/>
  <c r="F155" i="10"/>
  <c r="F153" i="10"/>
  <c r="E260" i="10"/>
  <c r="D260" i="10"/>
  <c r="F259" i="10"/>
  <c r="F258" i="10"/>
  <c r="F257" i="10"/>
  <c r="F256" i="10"/>
  <c r="E252" i="10"/>
  <c r="D252" i="10"/>
  <c r="F251" i="10"/>
  <c r="F250" i="10"/>
  <c r="F249" i="10"/>
  <c r="F252" i="10" l="1"/>
  <c r="E261" i="10"/>
  <c r="D261" i="10"/>
  <c r="F260" i="10"/>
  <c r="F7" i="17"/>
  <c r="C7" i="17"/>
  <c r="Q454" i="10"/>
  <c r="Q453" i="10"/>
  <c r="Q452" i="10"/>
  <c r="H512" i="10"/>
  <c r="H517" i="10" s="1"/>
  <c r="H528" i="10"/>
  <c r="H578" i="10"/>
  <c r="H567" i="10"/>
  <c r="D20" i="15" s="1"/>
  <c r="H547" i="10"/>
  <c r="H544" i="10"/>
  <c r="H421" i="10"/>
  <c r="H408" i="10"/>
  <c r="H409" i="10" s="1"/>
  <c r="H394" i="10"/>
  <c r="H381" i="10"/>
  <c r="H354" i="10"/>
  <c r="H342" i="10"/>
  <c r="H173" i="10"/>
  <c r="H156" i="10"/>
  <c r="H158" i="10" s="1"/>
  <c r="H160" i="10" s="1"/>
  <c r="H142" i="10"/>
  <c r="D34" i="15"/>
  <c r="H368" i="10"/>
  <c r="K581" i="10"/>
  <c r="K438" i="10"/>
  <c r="H271" i="10"/>
  <c r="D243" i="10"/>
  <c r="H555" i="10" l="1"/>
  <c r="F261" i="10"/>
  <c r="D21" i="16" s="1"/>
  <c r="Q455" i="10"/>
  <c r="D27" i="5"/>
  <c r="H186" i="10"/>
  <c r="F241" i="10" l="1"/>
  <c r="E243" i="10"/>
  <c r="F243" i="10" s="1"/>
  <c r="F242" i="10" l="1"/>
  <c r="B18" i="15" l="1"/>
  <c r="E235" i="10" l="1"/>
  <c r="D235" i="10"/>
  <c r="D244" i="10" s="1"/>
  <c r="F368" i="10" l="1"/>
  <c r="F555" i="10"/>
  <c r="F517" i="10" l="1"/>
  <c r="D21" i="5"/>
  <c r="B21" i="5" l="1"/>
  <c r="H494" i="10"/>
  <c r="H436" i="10"/>
  <c r="H422" i="10"/>
  <c r="F142" i="10"/>
  <c r="B13" i="16" s="1"/>
  <c r="D13" i="16"/>
  <c r="L581" i="10" l="1"/>
  <c r="D20" i="5"/>
  <c r="L438" i="10"/>
  <c r="F158" i="10"/>
  <c r="H282" i="10" l="1"/>
  <c r="D22" i="16"/>
  <c r="D14" i="16" l="1"/>
  <c r="F234" i="10"/>
  <c r="K19" i="7" l="1"/>
  <c r="E24" i="7"/>
  <c r="K23" i="7"/>
  <c r="C19" i="17"/>
  <c r="D21" i="17" s="1"/>
  <c r="F9" i="17"/>
  <c r="G11" i="17" s="1"/>
  <c r="C9" i="17"/>
  <c r="D11" i="17" s="1"/>
  <c r="B25" i="15"/>
  <c r="F578" i="10"/>
  <c r="C15" i="17"/>
  <c r="D16" i="17" s="1"/>
  <c r="F409" i="10"/>
  <c r="F232" i="10"/>
  <c r="F15" i="17"/>
  <c r="G16" i="17" s="1"/>
  <c r="B27" i="5" l="1"/>
  <c r="C23" i="17"/>
  <c r="K24" i="7"/>
  <c r="A7" i="5"/>
  <c r="A9" i="15" s="1"/>
  <c r="D27" i="15" l="1"/>
  <c r="D16" i="16" l="1"/>
  <c r="F186" i="10"/>
  <c r="B27" i="15" l="1"/>
  <c r="D23" i="17" l="1"/>
  <c r="F19" i="17"/>
  <c r="F240" i="10"/>
  <c r="F239" i="10"/>
  <c r="E244" i="10"/>
  <c r="F244" i="10" s="1"/>
  <c r="F233" i="10"/>
  <c r="F235" i="10" s="1"/>
  <c r="F173" i="10"/>
  <c r="F199" i="10"/>
  <c r="F271" i="10"/>
  <c r="F282" i="10"/>
  <c r="F354" i="10"/>
  <c r="F422" i="10"/>
  <c r="F436" i="10"/>
  <c r="F494" i="10"/>
  <c r="F528" i="10"/>
  <c r="F567" i="10"/>
  <c r="D12" i="17"/>
  <c r="C12" i="17"/>
  <c r="G12" i="17"/>
  <c r="F12" i="17"/>
  <c r="A5" i="5"/>
  <c r="A7" i="15" s="1"/>
  <c r="Q250" i="10" l="1"/>
  <c r="B20" i="5"/>
  <c r="J581" i="10"/>
  <c r="J438" i="10"/>
  <c r="B24" i="5"/>
  <c r="B20" i="15"/>
  <c r="G21" i="17"/>
  <c r="F160" i="10"/>
  <c r="B21" i="16" l="1"/>
  <c r="F23" i="17"/>
  <c r="G23" i="17"/>
  <c r="D42" i="16" l="1"/>
  <c r="K11" i="7" s="1"/>
  <c r="M11" i="7" l="1"/>
  <c r="D29" i="16"/>
  <c r="D35" i="16" l="1"/>
  <c r="H199" i="10"/>
  <c r="D20" i="16" s="1"/>
  <c r="D23" i="16" l="1"/>
  <c r="D15" i="16"/>
  <c r="D17" i="16" s="1"/>
  <c r="D24" i="16" l="1"/>
  <c r="D15" i="15"/>
  <c r="D16" i="15" l="1"/>
  <c r="D24" i="5"/>
  <c r="D23" i="5"/>
  <c r="D22" i="5"/>
  <c r="D15" i="5"/>
  <c r="D14" i="5"/>
  <c r="D41" i="16"/>
  <c r="K15" i="7" s="1"/>
  <c r="K16" i="7" s="1"/>
  <c r="D40" i="16"/>
  <c r="D34" i="16"/>
  <c r="D30" i="16"/>
  <c r="D28" i="16"/>
  <c r="D22" i="15" l="1"/>
  <c r="D36" i="15" s="1"/>
  <c r="D25" i="5"/>
  <c r="D36" i="16"/>
  <c r="D31" i="16"/>
  <c r="D43" i="16"/>
  <c r="D16" i="5"/>
  <c r="D38" i="15" l="1"/>
  <c r="D31" i="5"/>
  <c r="D37" i="16"/>
  <c r="D45" i="16" s="1"/>
  <c r="B41" i="16" l="1"/>
  <c r="C40" i="16"/>
  <c r="B40" i="16"/>
  <c r="B43" i="16" l="1"/>
  <c r="B20" i="16" l="1"/>
  <c r="G16" i="14" l="1"/>
  <c r="G20" i="14"/>
  <c r="B22" i="5" l="1"/>
  <c r="G17" i="14" s="1"/>
  <c r="D12" i="14"/>
  <c r="B15" i="5" l="1"/>
  <c r="B30" i="16"/>
  <c r="B28" i="16"/>
  <c r="B34" i="16"/>
  <c r="B16" i="15" l="1"/>
  <c r="B29" i="16"/>
  <c r="B31" i="16" s="1"/>
  <c r="B14" i="16" l="1"/>
  <c r="B34" i="15" s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G15" i="14"/>
  <c r="F15" i="14"/>
  <c r="B14" i="5"/>
  <c r="B45" i="16" l="1"/>
  <c r="G19" i="14"/>
  <c r="G10" i="14"/>
  <c r="F10" i="14"/>
  <c r="B16" i="5"/>
  <c r="G13" i="14" l="1"/>
  <c r="F13" i="14"/>
  <c r="G21" i="13"/>
  <c r="E20" i="13"/>
  <c r="E21" i="13"/>
  <c r="F11" i="14" l="1"/>
  <c r="E8" i="14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3" i="5" l="1"/>
  <c r="B25" i="5" l="1"/>
  <c r="B31" i="5" s="1"/>
  <c r="E12" i="14"/>
  <c r="E41" i="14" l="1"/>
  <c r="G14" i="14"/>
  <c r="F14" i="14"/>
  <c r="M23" i="7" l="1"/>
  <c r="E21" i="14"/>
  <c r="G12" i="14"/>
  <c r="G21" i="14" s="1"/>
  <c r="F12" i="14"/>
  <c r="F21" i="14" s="1"/>
  <c r="E45" i="14"/>
  <c r="B22" i="15"/>
  <c r="B36" i="15" s="1"/>
  <c r="B38" i="15" s="1"/>
</calcChain>
</file>

<file path=xl/sharedStrings.xml><?xml version="1.0" encoding="utf-8"?>
<sst xmlns="http://schemas.openxmlformats.org/spreadsheetml/2006/main" count="586" uniqueCount="499">
  <si>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</si>
  <si>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</si>
  <si>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</si>
  <si>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</si>
  <si>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</si>
  <si>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</si>
  <si>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</si>
  <si>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</si>
  <si>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</si>
  <si>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</si>
  <si>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</si>
  <si>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</si>
  <si>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</si>
  <si>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</si>
  <si>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</si>
  <si>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</si>
  <si>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</si>
  <si>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</si>
  <si>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</si>
  <si>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</si>
  <si>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</si>
  <si>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</si>
  <si>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</si>
  <si>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</si>
  <si>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</si>
  <si>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</si>
  <si>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</si>
  <si>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</si>
  <si>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</si>
  <si>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</si>
  <si>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</si>
  <si>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</si>
  <si>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</si>
  <si>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</si>
  <si>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</si>
  <si>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</si>
  <si>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</si>
  <si>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</si>
  <si>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</si>
  <si>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</si>
  <si>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</si>
  <si>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</si>
  <si>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</si>
  <si>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</si>
  <si>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</si>
  <si>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</si>
  <si>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</si>
  <si>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</si>
  <si>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</si>
  <si>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</si>
  <si>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</si>
  <si>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</si>
  <si>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</si>
  <si>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</si>
  <si>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</si>
  <si>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</si>
  <si>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</si>
  <si>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</si>
  <si>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</si>
  <si>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</si>
  <si>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</si>
  <si>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</si>
  <si>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</si>
  <si>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</si>
  <si>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</si>
  <si>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</si>
  <si>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</si>
  <si>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</si>
  <si>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</si>
  <si>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</si>
  <si>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</si>
  <si>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</si>
  <si>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</si>
  <si>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</si>
  <si>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</si>
  <si>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</si>
  <si>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</si>
  <si>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</si>
  <si>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</si>
  <si>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</si>
  <si>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</si>
  <si>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</si>
  <si>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</si>
  <si>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</si>
  <si>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</si>
  <si>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</si>
  <si>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</si>
  <si>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</si>
  <si>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</si>
  <si>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</si>
  <si>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</si>
  <si>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</si>
  <si>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</si>
  <si>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</si>
  <si>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</si>
  <si>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</si>
  <si>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</si>
  <si>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</si>
  <si>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</si>
  <si>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</si>
  <si>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</si>
  <si>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</si>
  <si>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</si>
  <si>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</si>
  <si>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</si>
  <si>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</si>
  <si>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</si>
  <si>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</si>
  <si>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</si>
  <si>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</si>
  <si>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</si>
  <si>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</si>
  <si>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</si>
  <si>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</si>
  <si>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</si>
  <si>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</si>
  <si>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</si>
  <si>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</si>
  <si>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</si>
  <si>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</si>
  <si>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</si>
  <si>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</si>
  <si>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</si>
  <si>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</si>
  <si>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</si>
  <si>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</si>
  <si>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</si>
  <si>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</si>
  <si>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</si>
  <si>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</si>
  <si>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</si>
  <si>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</si>
  <si>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</si>
  <si>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</si>
  <si>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</si>
  <si>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</si>
  <si>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</si>
  <si>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</si>
  <si>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</si>
  <si>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</si>
  <si>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</si>
  <si>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</si>
  <si>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</si>
  <si>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</si>
  <si>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</si>
  <si>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</si>
  <si>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</si>
  <si>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</si>
  <si>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</si>
  <si>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</si>
  <si>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</si>
  <si>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</si>
  <si>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</si>
  <si>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</si>
  <si>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</si>
  <si>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</si>
  <si>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</si>
  <si>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</si>
  <si>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</si>
  <si>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</si>
  <si>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</si>
  <si>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</si>
  <si>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</si>
  <si>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</si>
  <si>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</si>
  <si>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</si>
  <si>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</si>
  <si>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</si>
  <si>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</si>
  <si>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</si>
  <si>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</si>
  <si>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</si>
  <si>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</si>
  <si>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</si>
  <si>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</si>
  <si>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</si>
  <si>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</si>
  <si>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</si>
  <si>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</si>
  <si>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</si>
  <si>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</si>
  <si>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</si>
  <si>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</si>
  <si>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</si>
  <si>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</si>
  <si>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</si>
  <si>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</si>
  <si>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</si>
  <si>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</si>
  <si>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</si>
  <si>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</si>
  <si>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</si>
  <si>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</si>
  <si>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</si>
  <si>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</si>
  <si>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</si>
  <si>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</si>
  <si>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</si>
  <si>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</si>
  <si>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</si>
  <si>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</si>
  <si>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</si>
  <si>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</si>
  <si>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</si>
  <si>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</si>
  <si>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</si>
  <si>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</si>
  <si>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</si>
  <si>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</si>
  <si>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</si>
  <si>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</si>
  <si>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</si>
  <si>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</si>
  <si>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</si>
  <si>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</si>
  <si>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</si>
  <si>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</si>
  <si>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</si>
  <si>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</si>
  <si>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</si>
  <si>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</si>
  <si>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</si>
  <si>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</si>
  <si>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</si>
  <si>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</si>
  <si>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</si>
  <si>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</si>
  <si>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</si>
  <si>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</si>
  <si>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</si>
  <si>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</si>
  <si>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</si>
  <si>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</si>
  <si>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</si>
  <si>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</si>
  <si>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</si>
  <si>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</si>
  <si>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</si>
  <si>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</si>
  <si>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</si>
  <si>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</si>
  <si>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</si>
  <si>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</si>
  <si>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</si>
  <si>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</si>
  <si>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</si>
  <si>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</si>
  <si>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</si>
  <si>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</si>
  <si>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</si>
  <si>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</si>
  <si>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</si>
  <si>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</si>
  <si>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</si>
  <si>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</si>
  <si>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</si>
  <si>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</si>
  <si>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</si>
  <si>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</si>
  <si>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</si>
  <si>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</si>
  <si>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</si>
  <si>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</si>
  <si>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</si>
  <si>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</si>
  <si>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</si>
  <si>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</si>
  <si>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</si>
  <si>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</si>
  <si>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</si>
  <si>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</si>
  <si>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</si>
  <si>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</si>
  <si>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</si>
  <si>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</si>
  <si>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</si>
  <si>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</si>
  <si>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</si>
  <si>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</si>
  <si>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</si>
  <si>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</si>
  <si>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</si>
  <si>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</si>
  <si>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</si>
  <si>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</si>
  <si>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</si>
  <si>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</si>
  <si>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</si>
  <si>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</si>
  <si>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</si>
  <si>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</si>
  <si>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</si>
  <si>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</si>
  <si>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</si>
  <si>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</si>
  <si>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</si>
  <si>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</si>
  <si>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</si>
  <si>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</si>
  <si>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</si>
  <si>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</si>
  <si>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</si>
  <si>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</si>
  <si>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</si>
  <si>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</si>
  <si>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</si>
  <si>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</si>
  <si>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</si>
  <si>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</si>
  <si>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</si>
  <si>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</si>
  <si>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</si>
  <si>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</si>
  <si>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</si>
  <si>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</si>
  <si>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</si>
  <si>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</si>
  <si>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</si>
  <si>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</si>
  <si>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</si>
  <si>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</si>
  <si>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</si>
  <si>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</si>
  <si>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</si>
  <si>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</si>
  <si>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</si>
  <si>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</si>
  <si>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</si>
  <si>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</si>
  <si>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</si>
  <si>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</si>
  <si>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</si>
  <si>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</si>
  <si>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</si>
  <si>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</si>
  <si>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</si>
  <si>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</si>
  <si>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</si>
  <si>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</si>
  <si>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</si>
  <si>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</si>
  <si>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</si>
  <si>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</si>
  <si>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</si>
  <si>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</si>
  <si>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</si>
  <si>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</si>
  <si>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</si>
  <si>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</si>
  <si>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</si>
  <si>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</si>
  <si>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CUESTA NACIONAL</t>
  </si>
  <si>
    <t xml:space="preserve">COMPANIA DOMINICANA DE TELEFONOS </t>
  </si>
  <si>
    <t xml:space="preserve">EDITORA EL CARIBE </t>
  </si>
  <si>
    <t>FUNDACION UNIVERSITARIA IBEROAMERICANA (FUNIBER)</t>
  </si>
  <si>
    <t xml:space="preserve">LA COCINA DE DONA MARY </t>
  </si>
  <si>
    <t>SKETCHPROM SRL</t>
  </si>
  <si>
    <t xml:space="preserve">VIAMAR </t>
  </si>
  <si>
    <t>WINDTELECOM, SA</t>
  </si>
  <si>
    <t xml:space="preserve">Otros 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</si>
  <si>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</si>
  <si>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</si>
  <si>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</si>
  <si>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</si>
  <si>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</si>
  <si>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</si>
  <si>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</si>
  <si>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</si>
  <si>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</si>
  <si>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</si>
  <si>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</si>
  <si>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</si>
  <si>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</si>
  <si>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</si>
  <si>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</si>
  <si>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</si>
  <si>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</si>
  <si>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</si>
  <si>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</si>
  <si>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</si>
  <si>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</si>
  <si>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</si>
  <si>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</si>
  <si>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</si>
  <si>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</si>
  <si>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</si>
  <si>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C &amp; C TECNHNOLODY SUPPLY SRL</t>
  </si>
  <si>
    <t>FLORISTERIA ZUNIFLOR SRL</t>
  </si>
  <si>
    <t>HUMANO SEGUROS SA</t>
  </si>
  <si>
    <t>INDUSTRIAS BANILEJAS  SAS</t>
  </si>
  <si>
    <t xml:space="preserve">ISLA DOMINICANA DE PETROLEO </t>
  </si>
  <si>
    <t>LAVANDERIA ROYAL</t>
  </si>
  <si>
    <t xml:space="preserve">OPTIMUM CONTROL DE PLAGAS </t>
  </si>
  <si>
    <t>SIMPAPEL SRL</t>
  </si>
  <si>
    <t>Contribuciones al Seguro familiar de salud</t>
  </si>
  <si>
    <t>Contribuciones al fondo de pensiones</t>
  </si>
  <si>
    <t>Contribuciones al Seguro de Riesgo Laboral</t>
  </si>
  <si>
    <t>Ajuste del periodo</t>
  </si>
  <si>
    <t>`</t>
  </si>
  <si>
    <t xml:space="preserve">Cuenta Operativa BR-0100-102491690 (F-9995) </t>
  </si>
  <si>
    <t>Perdidas en Cuentas Incobrables</t>
  </si>
  <si>
    <t>Saldo al 30 de junio 2024</t>
  </si>
  <si>
    <t>Obras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</si>
  <si>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</si>
  <si>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</si>
  <si>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</si>
  <si>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</si>
  <si>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</si>
  <si>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</si>
  <si>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</si>
  <si>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</si>
  <si>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</si>
  <si>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</si>
  <si>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</si>
  <si>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Ingresos ejecutado CNZFE</t>
  </si>
  <si>
    <t>EJECUCION GASTOS CNZFE</t>
  </si>
  <si>
    <t>PENDIENTE DE REGULARIZAR</t>
  </si>
  <si>
    <t>PROVISIONES</t>
  </si>
  <si>
    <t>SEMESTRE ENERO - JUNIO DE LOS AÑOS 2025 Y 2024</t>
  </si>
  <si>
    <t xml:space="preserve">El método de amortización, la vida útil y el valor residual son revisados anualmente, si existe evidencia de algún cambio </t>
  </si>
  <si>
    <t>se ajustan, si es necesario.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</si>
  <si>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</si>
  <si>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Por ventas de servicios propios</t>
  </si>
  <si>
    <t>Un detalle del efectivo y equivalente Al 30 de junio del semestre 2025 y al 30 de junio del semestre 2024, es como sigue:</t>
  </si>
  <si>
    <t>Un detalle de los pagos anticipados  al  30 de junio del semestre 2025 y al 30 de junio del semestre 2024, es como sigue:</t>
  </si>
  <si>
    <t xml:space="preserve">El movimiento de propiedad, planta, equipos y depreciacion acumulada  al  30 de junio del semestre 2025 y al 30 de junio del </t>
  </si>
  <si>
    <t>semestre 2024, es como sigue:</t>
  </si>
  <si>
    <t>Un detalle de los activos intangibles  al  30 de junio del semestre 2025 y al 30 de junio del semestre 2024, es como sigue:</t>
  </si>
  <si>
    <t xml:space="preserve">Un detalle de las retenciones y acumulaciones por pagar  al  30 de junio del semestre 2025 y al 30 de junio del semestre 2024, </t>
  </si>
  <si>
    <t xml:space="preserve"> al  30 de junio del semestre 2025 y al 30 de junio del semestre 2024, es como sigue:</t>
  </si>
  <si>
    <t>Al 30 de junio del semestre 2025 y al 30 de junio del semestre 2024,   la composición del capital de la institucion es como sigue:</t>
  </si>
  <si>
    <t>Un detalle de los recursos por ventas de servicios percibidos por nuestros ingresos propios,   al  30 de junio del semestre 2025 y al</t>
  </si>
  <si>
    <t>30 de junio del semestre 2024, es como sigue:</t>
  </si>
  <si>
    <t>Comercio y  Mipymes,    al  30 de junio del semestre 2025 y al 30 de junio del semestre 2024, es como sigue:</t>
  </si>
  <si>
    <t xml:space="preserve">Un detalle de Subvenciones y  otros pagos por transferencias corrientes  al  30 de junio del semestre 2025 y al 30 de junio del </t>
  </si>
  <si>
    <t>Un detalle de los gastos de depreciacion y amortización  al  30 de junio del semestre 2025 y al 30 de junio del semestre 2024,</t>
  </si>
  <si>
    <t>Un detalle de los pagos por otros gastos  al  30 de junio del semestre 2025 y al 30 de junio del semestre 2024, es como sigue:</t>
  </si>
  <si>
    <t>Un detalle de los gastos financieros  al  30 de junio del semestre 2025 y al 30 de junio del semestre 2024, es como sigue:</t>
  </si>
  <si>
    <t xml:space="preserve">Un detalle de la ganancia (pérdida) en operaciones cambiarias  al  30 de junio del semestre 2025 y al 30 de junio del semestre 2024, </t>
  </si>
  <si>
    <t>Al 30 de junio semestre 2025 y 30 de junio semestre 2024</t>
  </si>
  <si>
    <t>AL 30 DE JUNIO SEMESTRE 2024 Y 30 DE JUNIO SEMESTRE 2025</t>
  </si>
  <si>
    <t>Saldo al 30 de junio 2025</t>
  </si>
  <si>
    <t>Durante el mes Terminado Al 30 de junio 2025</t>
  </si>
  <si>
    <t>Cuenta ahorros dólares #BR-2-24-000978-0/US$59.5673 y US$59.3477 x RD$1.00</t>
  </si>
  <si>
    <t>empleado feliz</t>
  </si>
  <si>
    <t>c x c otras</t>
  </si>
  <si>
    <t>c x p otras</t>
  </si>
  <si>
    <t>BANCO DE RESERVAS DE LA REP. DOM.</t>
  </si>
  <si>
    <t>EFIITSA</t>
  </si>
  <si>
    <t>EL SAZON DE MAMA ZUNI</t>
  </si>
  <si>
    <t>ENFOQUE DIGITAL</t>
  </si>
  <si>
    <t>EMPRESA DE ELECTICIDAD DEL ESTE, S.A.</t>
  </si>
  <si>
    <t>EXQUISITECES VIRGINIA</t>
  </si>
  <si>
    <t>GTG INDUSTRIAL</t>
  </si>
  <si>
    <t>INGNAVIL CONFECCIONES</t>
  </si>
  <si>
    <t>INVERSION TEJEDA VALERA</t>
  </si>
  <si>
    <t>M R O MANTENIMIENTO</t>
  </si>
  <si>
    <t>MP UNIFORMES DE EMPRESAS</t>
  </si>
  <si>
    <t>NEXALINK TECHNOLOGIES</t>
  </si>
  <si>
    <t>OFFITEK</t>
  </si>
  <si>
    <t>PAPELERIA Y SERVS. MULTIPLES YEFEL</t>
  </si>
  <si>
    <t>PROVESOL</t>
  </si>
  <si>
    <t>PLAZA LAMA</t>
  </si>
  <si>
    <t>QC 2000 CONSULTORES LATINOAMERICANOS</t>
  </si>
  <si>
    <t>ROMIVA</t>
  </si>
  <si>
    <t>SAN MIGUEL</t>
  </si>
  <si>
    <t>SEGURIDAD Y PROTECCION INDUSTRIAL</t>
  </si>
  <si>
    <t>SUPLIDORA RENMA</t>
  </si>
  <si>
    <t>SETI &amp; SIDIF DOMINICANA</t>
  </si>
  <si>
    <t>SUMINISTRO GUIPAK</t>
  </si>
  <si>
    <t>AENOR DOMINICANA</t>
  </si>
  <si>
    <t>BROTHERS SUPPY</t>
  </si>
  <si>
    <t>SERVICIOS E INSTALACIONES TECNICAS SRL</t>
  </si>
  <si>
    <t xml:space="preserve">Un detalle de las cuentas por pagar a proveedores  del sector privado a corto plazo de bienes y servicios  al  30 de junio del </t>
  </si>
  <si>
    <t xml:space="preserve"> semestre 2025 y al  30 de junio del semestre  2024,  es como sigue:</t>
  </si>
  <si>
    <t xml:space="preserve">Un detalle de la cuenta de provisiones a largo plazo  al  30 de junio del semestre 2025 y al 30 de junio del semestre 2024, </t>
  </si>
  <si>
    <t xml:space="preserve">Un detalle de los gastos de suministro y materiales  al  30 de junio del semestre 2025 y al 30 de junio del semestre 2024, </t>
  </si>
  <si>
    <t xml:space="preserve">Un detalle de los ingresos por remuneraciones al personal  al  30 de junio del semestre 2025 y al 30 de junio del semestre 2024, </t>
  </si>
  <si>
    <t xml:space="preserve">Un detalle de las partidas de inventario en almacen  al  30 de junio del semestre 2025 y al 30 de junio del semestre 2024, </t>
  </si>
  <si>
    <t>GASTOS EJECUTADOS CNZFE</t>
  </si>
  <si>
    <t>GASTO DEL SIGEF</t>
  </si>
  <si>
    <t>DIFERENCIA DEL CNZFE CON EL SIGEF</t>
  </si>
  <si>
    <t xml:space="preserve">Un detalle de las cuentas por cobrar a corto plazo al  30 de junio del semestre 2025 y al 30 de junio del semestre 2024, </t>
  </si>
  <si>
    <t>ENERO DIC.2024</t>
  </si>
  <si>
    <t xml:space="preserve"> -       </t>
  </si>
  <si>
    <t xml:space="preserve">Al 30 de junio del semestre 2025 y al 30 de junio del semestre 2024, los principales funcionarios y Directores  del CNZFE son </t>
  </si>
  <si>
    <t>los siguientes:</t>
  </si>
  <si>
    <t xml:space="preserve">Los Estados Financieros Comparativos, han sido preparados de conformidad con Las Normas Internacionales de Contabilidad </t>
  </si>
  <si>
    <t xml:space="preserve">(NICSP), aplicable al Sector Público No Financiero y Sustentada en Políticas Contables Significativas, adoptadas por la Dirección </t>
  </si>
  <si>
    <t>General de Contabilidad Gubernamental (DIGECOG).</t>
  </si>
  <si>
    <t>El balance  de las cuentas por cobrar a largo plazo, correspondiente a prestamos de los empleados de la entidad, por el programa</t>
  </si>
  <si>
    <r>
      <t xml:space="preserve">de 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</t>
    </r>
  </si>
  <si>
    <t>empleados, al  30 de junio del semestre 2025 y al 30 de junio del semestre 2024, es como sigue:</t>
  </si>
  <si>
    <t>Al 30 de junio del semestre 2025 y al 30 de junio del semestre 2024, el Consejo Nacional de Zonas Francas de Exportación</t>
  </si>
  <si>
    <t xml:space="preserve"> mantenia en su nómina 148 y 147 empleados respectivamente.</t>
  </si>
  <si>
    <t xml:space="preserve">El presupuesto aprobado cubre el periodo fiscal que va desde el 1ero.de Enero hasta el 31 de diciembre de 2025  y su ejecución </t>
  </si>
  <si>
    <t>por el periodo  ejecutado, el cual es incluido como informacion suplementaria en los Estados Financieros y sus Notas.</t>
  </si>
  <si>
    <t xml:space="preserve">Inicialmente las cuentas y partidas por cobrar se reconocen al momento de realizar la factura por cobrar, utilizando el método </t>
  </si>
  <si>
    <t>de lo devengado.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</si>
</sst>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41" fillId="0" borderId="0"/>
  </cellStyleXfs>
  <cellXfs count="383">
    <xf numFmtId="0" fontId="0" fillId="0" borderId="0" xfId="0"/>
    <xf numFmtId="0" fontId="6" fillId="2" borderId="0" xfId="0" applyFont="1" applyFill="1"/>
    <xf numFmtId="0" fontId="4" fillId="0" borderId="0" xfId="0" applyFont="1"/>
    <xf numFmtId="43" fontId="0" fillId="0" borderId="0" xfId="1" applyNumberFormat="1" applyFont="1"/>
    <xf numFmtId="0" fontId="10" fillId="0" borderId="1" xfId="0" applyFont="1" applyBorder="1"/>
    <xf numFmtId="43" fontId="10" fillId="0" borderId="1" xfId="1" applyNumberFormat="1" applyFont="1" applyBorder="1"/>
    <xf numFmtId="43" fontId="10" fillId="0" borderId="1" xfId="1" applyNumberFormat="1" applyFont="1" applyBorder="1" applyAlignment="1">
      <alignment horizontal="right"/>
    </xf>
    <xf numFmtId="43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164" fontId="12" fillId="0" borderId="0" xfId="0" applyNumberFormat="1" applyFont="1" applyAlignment="1">
      <alignment vertical="center"/>
    </xf>
    <xf numFmtId="164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6" fontId="7" fillId="0" borderId="0" xfId="1" applyFont="1" applyFill="1" applyBorder="1" applyAlignment="1">
      <alignment horizontal="center" vertical="top" wrapText="1"/>
    </xf>
    <xf numFmtId="169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6" fontId="8" fillId="0" borderId="0" xfId="1" applyFont="1" applyFill="1" applyBorder="1" applyAlignment="1">
      <alignment horizontal="center" vertical="top" wrapText="1"/>
    </xf>
    <xf numFmtId="166" fontId="15" fillId="0" borderId="0" xfId="1" applyFont="1" applyBorder="1"/>
    <xf numFmtId="165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8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3" fillId="2" borderId="0" xfId="0" applyFont="1" applyFill="1"/>
    <xf numFmtId="165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165" fontId="24" fillId="2" borderId="1" xfId="0" quotePrefix="1" applyNumberFormat="1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5" fontId="23" fillId="2" borderId="1" xfId="0" quotePrefix="1" applyNumberFormat="1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/>
    </xf>
    <xf numFmtId="165" fontId="23" fillId="0" borderId="1" xfId="1" applyNumberFormat="1" applyFont="1" applyFill="1" applyBorder="1"/>
    <xf numFmtId="165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165" fontId="24" fillId="2" borderId="1" xfId="1" applyNumberFormat="1" applyFont="1" applyFill="1" applyBorder="1"/>
    <xf numFmtId="165" fontId="24" fillId="2" borderId="0" xfId="1" applyNumberFormat="1" applyFont="1" applyFill="1" applyBorder="1"/>
    <xf numFmtId="166" fontId="23" fillId="2" borderId="0" xfId="1" applyFont="1" applyFill="1"/>
    <xf numFmtId="165" fontId="25" fillId="2" borderId="0" xfId="0" applyNumberFormat="1" applyFont="1" applyFill="1"/>
    <xf numFmtId="43" fontId="23" fillId="2" borderId="0" xfId="0" applyNumberFormat="1" applyFont="1" applyFill="1"/>
    <xf numFmtId="43" fontId="24" fillId="2" borderId="0" xfId="0" applyNumberFormat="1" applyFont="1" applyFill="1"/>
    <xf numFmtId="0" fontId="24" fillId="0" borderId="0" xfId="0" applyFont="1"/>
    <xf numFmtId="43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165" fontId="23" fillId="2" borderId="0" xfId="0" applyNumberFormat="1" applyFont="1" applyFill="1" applyAlignment="1">
      <alignment horizontal="left"/>
    </xf>
    <xf numFmtId="166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0" applyNumberFormat="1" applyFont="1"/>
    <xf numFmtId="165" fontId="23" fillId="2" borderId="0" xfId="1" applyNumberFormat="1" applyFont="1" applyFill="1"/>
    <xf numFmtId="165" fontId="24" fillId="2" borderId="0" xfId="0" applyNumberFormat="1" applyFont="1" applyFill="1"/>
    <xf numFmtId="0" fontId="23" fillId="2" borderId="0" xfId="0" applyFont="1" applyFill="1" applyAlignment="1">
      <alignment horizontal="left"/>
    </xf>
    <xf numFmtId="165" fontId="24" fillId="2" borderId="0" xfId="0" quotePrefix="1" applyNumberFormat="1" applyFont="1" applyFill="1" applyAlignment="1">
      <alignment horizontal="center"/>
    </xf>
    <xf numFmtId="166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165" fontId="28" fillId="0" borderId="0" xfId="0" applyNumberFormat="1" applyFont="1"/>
    <xf numFmtId="165" fontId="24" fillId="0" borderId="1" xfId="0" quotePrefix="1" applyNumberFormat="1" applyFont="1" applyBorder="1" applyAlignment="1">
      <alignment horizontal="center"/>
    </xf>
    <xf numFmtId="165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165" fontId="23" fillId="0" borderId="1" xfId="0" quotePrefix="1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4" fontId="3" fillId="0" borderId="0" xfId="0" applyNumberFormat="1" applyFont="1"/>
    <xf numFmtId="166" fontId="23" fillId="0" borderId="0" xfId="1" applyFont="1" applyFill="1" applyBorder="1"/>
    <xf numFmtId="166" fontId="24" fillId="0" borderId="0" xfId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6" fontId="13" fillId="0" borderId="0" xfId="1" applyFont="1" applyBorder="1" applyAlignment="1"/>
    <xf numFmtId="166" fontId="12" fillId="0" borderId="0" xfId="1" applyFont="1" applyBorder="1" applyAlignment="1"/>
    <xf numFmtId="166" fontId="3" fillId="0" borderId="0" xfId="1" applyFont="1"/>
    <xf numFmtId="166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6" fontId="31" fillId="0" borderId="0" xfId="0" applyNumberFormat="1" applyFont="1"/>
    <xf numFmtId="167" fontId="31" fillId="2" borderId="0" xfId="1" applyNumberFormat="1" applyFont="1" applyFill="1" applyBorder="1" applyAlignment="1">
      <alignment horizontal="right"/>
    </xf>
    <xf numFmtId="166" fontId="31" fillId="2" borderId="0" xfId="1" applyFont="1" applyFill="1" applyBorder="1" applyAlignment="1">
      <alignment horizontal="right"/>
    </xf>
    <xf numFmtId="166" fontId="30" fillId="2" borderId="0" xfId="1" applyFont="1" applyFill="1" applyBorder="1" applyAlignment="1">
      <alignment horizontal="right"/>
    </xf>
    <xf numFmtId="166" fontId="31" fillId="0" borderId="0" xfId="1" applyFont="1"/>
    <xf numFmtId="0" fontId="30" fillId="2" borderId="0" xfId="0" applyFont="1" applyFill="1" applyAlignment="1">
      <alignment horizontal="right"/>
    </xf>
    <xf numFmtId="166" fontId="31" fillId="2" borderId="0" xfId="1" applyFont="1" applyFill="1" applyBorder="1"/>
    <xf numFmtId="167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165" fontId="31" fillId="0" borderId="0" xfId="0" applyNumberFormat="1" applyFont="1"/>
    <xf numFmtId="167" fontId="31" fillId="2" borderId="0" xfId="1" applyNumberFormat="1" applyFont="1" applyFill="1" applyBorder="1"/>
    <xf numFmtId="167" fontId="30" fillId="2" borderId="0" xfId="1" applyNumberFormat="1" applyFont="1" applyFill="1" applyBorder="1"/>
    <xf numFmtId="166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6" fontId="31" fillId="0" borderId="0" xfId="1" applyFont="1" applyFill="1"/>
    <xf numFmtId="167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7" fontId="30" fillId="2" borderId="0" xfId="1" applyNumberFormat="1" applyFont="1" applyFill="1" applyBorder="1" applyAlignment="1">
      <alignment horizontal="right" vertical="top"/>
    </xf>
    <xf numFmtId="167" fontId="31" fillId="2" borderId="0" xfId="1" quotePrefix="1" applyNumberFormat="1" applyFont="1" applyFill="1" applyBorder="1" applyAlignment="1">
      <alignment horizontal="right" vertical="top"/>
    </xf>
    <xf numFmtId="166" fontId="31" fillId="2" borderId="0" xfId="1" quotePrefix="1" applyFont="1" applyFill="1" applyBorder="1" applyAlignment="1">
      <alignment horizontal="right" vertical="top"/>
    </xf>
    <xf numFmtId="166" fontId="30" fillId="2" borderId="0" xfId="1" applyFont="1" applyFill="1" applyBorder="1" applyAlignment="1">
      <alignment horizontal="right" vertical="top"/>
    </xf>
    <xf numFmtId="167" fontId="30" fillId="2" borderId="0" xfId="0" applyNumberFormat="1" applyFont="1" applyFill="1" applyAlignment="1">
      <alignment horizontal="center" vertical="top"/>
    </xf>
    <xf numFmtId="167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6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165" fontId="31" fillId="2" borderId="0" xfId="0" applyNumberFormat="1" applyFont="1" applyFill="1"/>
    <xf numFmtId="0" fontId="29" fillId="0" borderId="0" xfId="0" applyFont="1"/>
    <xf numFmtId="166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7" fontId="31" fillId="2" borderId="0" xfId="1" applyNumberFormat="1" applyFont="1" applyFill="1" applyAlignment="1">
      <alignment horizontal="right"/>
    </xf>
    <xf numFmtId="166" fontId="31" fillId="2" borderId="0" xfId="1" applyFont="1" applyFill="1" applyAlignment="1">
      <alignment horizontal="right"/>
    </xf>
    <xf numFmtId="167" fontId="30" fillId="2" borderId="0" xfId="1" applyNumberFormat="1" applyFont="1" applyFill="1" applyBorder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0" fillId="2" borderId="0" xfId="0" applyNumberFormat="1" applyFont="1" applyFill="1" applyAlignment="1">
      <alignment horizontal="center"/>
    </xf>
    <xf numFmtId="167" fontId="31" fillId="0" borderId="0" xfId="1" applyNumberFormat="1" applyFont="1"/>
    <xf numFmtId="167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165" fontId="24" fillId="0" borderId="0" xfId="0" applyNumberFormat="1" applyFont="1"/>
    <xf numFmtId="166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7" fontId="31" fillId="2" borderId="0" xfId="1" applyNumberFormat="1" applyFont="1" applyFill="1" applyBorder="1" applyAlignment="1">
      <alignment horizontal="center" vertical="top"/>
    </xf>
    <xf numFmtId="167" fontId="31" fillId="0" borderId="0" xfId="1" applyNumberFormat="1" applyFont="1" applyFill="1" applyBorder="1" applyAlignment="1">
      <alignment horizontal="right"/>
    </xf>
    <xf numFmtId="166" fontId="31" fillId="0" borderId="0" xfId="1" applyFont="1" applyFill="1" applyBorder="1" applyAlignment="1">
      <alignment horizontal="right"/>
    </xf>
    <xf numFmtId="0" fontId="36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7" fontId="31" fillId="0" borderId="0" xfId="0" applyNumberFormat="1" applyFont="1"/>
    <xf numFmtId="0" fontId="23" fillId="0" borderId="3" xfId="0" applyFont="1" applyBorder="1" applyAlignment="1">
      <alignment horizontal="left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/>
    <xf numFmtId="0" fontId="4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0" fontId="42" fillId="0" borderId="0" xfId="2" applyNumberFormat="1" applyFont="1"/>
    <xf numFmtId="170" fontId="11" fillId="0" borderId="13" xfId="2" applyNumberFormat="1" applyFont="1" applyBorder="1"/>
    <xf numFmtId="0" fontId="13" fillId="3" borderId="0" xfId="0" applyFont="1" applyFill="1"/>
    <xf numFmtId="170" fontId="42" fillId="3" borderId="0" xfId="2" applyNumberFormat="1" applyFont="1" applyFill="1"/>
    <xf numFmtId="167" fontId="31" fillId="0" borderId="0" xfId="1" applyNumberFormat="1" applyFont="1" applyFill="1" applyBorder="1" applyAlignment="1">
      <alignment horizontal="right" vertical="top"/>
    </xf>
    <xf numFmtId="167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7" fontId="30" fillId="0" borderId="0" xfId="1" applyNumberFormat="1" applyFont="1" applyFill="1" applyBorder="1" applyAlignment="1">
      <alignment horizontal="right" vertical="top"/>
    </xf>
    <xf numFmtId="166" fontId="30" fillId="0" borderId="0" xfId="1" applyFont="1" applyFill="1" applyBorder="1" applyAlignment="1">
      <alignment horizontal="right" vertical="top"/>
    </xf>
    <xf numFmtId="166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6" fontId="12" fillId="0" borderId="0" xfId="1" applyFont="1" applyFill="1" applyBorder="1" applyAlignment="1"/>
    <xf numFmtId="0" fontId="37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24" fillId="0" borderId="1" xfId="0" applyNumberFormat="1" applyFont="1" applyBorder="1"/>
    <xf numFmtId="0" fontId="23" fillId="2" borderId="2" xfId="0" applyFont="1" applyFill="1" applyBorder="1"/>
    <xf numFmtId="166" fontId="23" fillId="2" borderId="12" xfId="0" applyNumberFormat="1" applyFont="1" applyFill="1" applyBorder="1"/>
    <xf numFmtId="165" fontId="23" fillId="2" borderId="12" xfId="0" applyNumberFormat="1" applyFont="1" applyFill="1" applyBorder="1"/>
    <xf numFmtId="166" fontId="23" fillId="2" borderId="12" xfId="1" applyFont="1" applyFill="1" applyBorder="1"/>
    <xf numFmtId="166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165" fontId="24" fillId="2" borderId="17" xfId="0" applyNumberFormat="1" applyFont="1" applyFill="1" applyBorder="1" applyAlignment="1">
      <alignment horizontal="center" vertical="center"/>
    </xf>
    <xf numFmtId="167" fontId="29" fillId="0" borderId="0" xfId="1" quotePrefix="1" applyNumberFormat="1" applyFont="1" applyFill="1" applyBorder="1" applyAlignment="1">
      <alignment horizontal="right" vertical="top"/>
    </xf>
    <xf numFmtId="43" fontId="23" fillId="0" borderId="0" xfId="0" applyNumberFormat="1" applyFont="1"/>
    <xf numFmtId="165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165" fontId="25" fillId="0" borderId="0" xfId="0" applyNumberFormat="1" applyFont="1"/>
    <xf numFmtId="165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165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6" fontId="23" fillId="0" borderId="12" xfId="1" applyFont="1" applyFill="1" applyBorder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7" fontId="31" fillId="2" borderId="12" xfId="1" applyNumberFormat="1" applyFont="1" applyFill="1" applyBorder="1" applyAlignment="1">
      <alignment horizontal="right"/>
    </xf>
    <xf numFmtId="167" fontId="31" fillId="0" borderId="12" xfId="1" applyNumberFormat="1" applyFont="1" applyFill="1" applyBorder="1" applyAlignment="1">
      <alignment horizontal="right"/>
    </xf>
    <xf numFmtId="167" fontId="30" fillId="2" borderId="14" xfId="1" applyNumberFormat="1" applyFont="1" applyFill="1" applyBorder="1" applyAlignment="1">
      <alignment horizontal="right"/>
    </xf>
    <xf numFmtId="167" fontId="31" fillId="2" borderId="12" xfId="1" applyNumberFormat="1" applyFont="1" applyFill="1" applyBorder="1" applyAlignment="1">
      <alignment horizontal="right" vertical="top"/>
    </xf>
    <xf numFmtId="167" fontId="31" fillId="0" borderId="12" xfId="1" quotePrefix="1" applyNumberFormat="1" applyFont="1" applyFill="1" applyBorder="1" applyAlignment="1">
      <alignment horizontal="right" vertical="top"/>
    </xf>
    <xf numFmtId="167" fontId="30" fillId="2" borderId="13" xfId="1" applyNumberFormat="1" applyFont="1" applyFill="1" applyBorder="1" applyAlignment="1">
      <alignment vertical="top"/>
    </xf>
    <xf numFmtId="167" fontId="30" fillId="2" borderId="4" xfId="0" applyNumberFormat="1" applyFont="1" applyFill="1" applyBorder="1" applyAlignment="1">
      <alignment horizontal="right"/>
    </xf>
    <xf numFmtId="167" fontId="31" fillId="2" borderId="12" xfId="1" applyNumberFormat="1" applyFont="1" applyFill="1" applyBorder="1"/>
    <xf numFmtId="170" fontId="11" fillId="0" borderId="0" xfId="2" applyNumberFormat="1" applyFont="1"/>
    <xf numFmtId="170" fontId="42" fillId="0" borderId="12" xfId="2" applyNumberFormat="1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/>
    <xf numFmtId="0" fontId="47" fillId="0" borderId="0" xfId="0" applyFont="1" applyAlignment="1">
      <alignment horizontal="left" vertical="center" indent="4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8" fillId="0" borderId="0" xfId="0" applyNumberFormat="1" applyFont="1"/>
    <xf numFmtId="164" fontId="48" fillId="0" borderId="0" xfId="0" applyNumberFormat="1" applyFont="1" applyAlignment="1">
      <alignment horizontal="left" vertical="center" indent="5"/>
    </xf>
    <xf numFmtId="164" fontId="48" fillId="0" borderId="0" xfId="0" applyNumberFormat="1" applyFont="1" applyAlignment="1">
      <alignment vertical="center"/>
    </xf>
    <xf numFmtId="166" fontId="45" fillId="0" borderId="0" xfId="1" applyFont="1" applyBorder="1" applyAlignment="1">
      <alignment vertical="center"/>
    </xf>
    <xf numFmtId="165" fontId="46" fillId="0" borderId="0" xfId="0" applyNumberFormat="1" applyFont="1" applyAlignment="1">
      <alignment vertical="center"/>
    </xf>
    <xf numFmtId="0" fontId="48" fillId="0" borderId="0" xfId="0" applyFont="1"/>
    <xf numFmtId="0" fontId="46" fillId="0" borderId="0" xfId="0" applyFont="1"/>
    <xf numFmtId="164" fontId="45" fillId="0" borderId="0" xfId="0" applyNumberFormat="1" applyFont="1" applyAlignment="1">
      <alignment vertical="center"/>
    </xf>
    <xf numFmtId="164" fontId="48" fillId="0" borderId="12" xfId="0" applyNumberFormat="1" applyFont="1" applyBorder="1"/>
    <xf numFmtId="167" fontId="48" fillId="0" borderId="12" xfId="1" applyNumberFormat="1" applyFont="1" applyBorder="1" applyAlignment="1">
      <alignment horizontal="center" vertical="center" wrapText="1"/>
    </xf>
    <xf numFmtId="164" fontId="44" fillId="0" borderId="0" xfId="0" applyNumberFormat="1" applyFont="1"/>
    <xf numFmtId="164" fontId="44" fillId="0" borderId="0" xfId="0" applyNumberFormat="1" applyFont="1" applyAlignment="1">
      <alignment horizontal="left" vertical="center" indent="5"/>
    </xf>
    <xf numFmtId="164" fontId="44" fillId="0" borderId="0" xfId="0" applyNumberFormat="1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3" fontId="48" fillId="0" borderId="12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164" fontId="50" fillId="0" borderId="0" xfId="0" applyNumberFormat="1" applyFont="1" applyAlignment="1">
      <alignment horizontal="left" vertical="center" indent="4"/>
    </xf>
    <xf numFmtId="170" fontId="44" fillId="0" borderId="13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horizontal="right"/>
    </xf>
    <xf numFmtId="164" fontId="45" fillId="0" borderId="0" xfId="0" applyNumberFormat="1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166" fontId="23" fillId="2" borderId="0" xfId="1" applyFont="1" applyFill="1" applyAlignment="1"/>
    <xf numFmtId="165" fontId="45" fillId="0" borderId="0" xfId="0" applyNumberFormat="1" applyFont="1" applyAlignment="1">
      <alignment vertical="center"/>
    </xf>
    <xf numFmtId="164" fontId="44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6" fontId="1" fillId="0" borderId="0" xfId="1" applyFont="1" applyBorder="1"/>
    <xf numFmtId="0" fontId="12" fillId="0" borderId="0" xfId="0" applyFont="1" applyAlignment="1">
      <alignment horizontal="left" vertical="center"/>
    </xf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170" fontId="12" fillId="0" borderId="0" xfId="0" applyNumberFormat="1" applyFont="1"/>
    <xf numFmtId="165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165" fontId="23" fillId="2" borderId="5" xfId="0" applyNumberFormat="1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166" fontId="23" fillId="2" borderId="1" xfId="1" applyFont="1" applyFill="1" applyBorder="1" applyAlignment="1">
      <alignment horizontal="right" vertical="center" wrapText="1"/>
    </xf>
    <xf numFmtId="165" fontId="24" fillId="2" borderId="1" xfId="0" applyNumberFormat="1" applyFont="1" applyFill="1" applyBorder="1" applyAlignment="1">
      <alignment horizontal="right"/>
    </xf>
    <xf numFmtId="166" fontId="24" fillId="2" borderId="0" xfId="1" applyFont="1" applyFill="1" applyBorder="1" applyAlignment="1"/>
    <xf numFmtId="0" fontId="46" fillId="2" borderId="0" xfId="0" applyFont="1" applyFill="1" applyAlignment="1">
      <alignment horizontal="left"/>
    </xf>
    <xf numFmtId="165" fontId="30" fillId="2" borderId="0" xfId="0" applyNumberFormat="1" applyFont="1" applyFill="1" applyAlignment="1">
      <alignment horizontal="center"/>
    </xf>
    <xf numFmtId="167" fontId="30" fillId="2" borderId="0" xfId="1" applyNumberFormat="1" applyFont="1" applyFill="1" applyBorder="1" applyAlignment="1">
      <alignment vertical="top"/>
    </xf>
    <xf numFmtId="165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6" fontId="1" fillId="0" borderId="0" xfId="1" applyFont="1"/>
    <xf numFmtId="166" fontId="30" fillId="0" borderId="0" xfId="1" applyFont="1" applyFill="1"/>
    <xf numFmtId="166" fontId="31" fillId="0" borderId="12" xfId="1" applyFont="1" applyFill="1" applyBorder="1"/>
    <xf numFmtId="165" fontId="49" fillId="2" borderId="0" xfId="0" applyNumberFormat="1" applyFont="1" applyFill="1"/>
    <xf numFmtId="0" fontId="52" fillId="0" borderId="0" xfId="0" applyFont="1"/>
    <xf numFmtId="0" fontId="34" fillId="0" borderId="0" xfId="0" applyFont="1" applyAlignment="1">
      <alignment horizontal="left" vertical="center"/>
    </xf>
    <xf numFmtId="166" fontId="23" fillId="2" borderId="5" xfId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center"/>
    </xf>
    <xf numFmtId="43" fontId="37" fillId="0" borderId="0" xfId="0" applyNumberFormat="1" applyFont="1"/>
    <xf numFmtId="166" fontId="23" fillId="0" borderId="0" xfId="1" applyFont="1" applyAlignment="1"/>
    <xf numFmtId="0" fontId="31" fillId="3" borderId="0" xfId="0" applyFont="1" applyFill="1"/>
    <xf numFmtId="167" fontId="31" fillId="0" borderId="12" xfId="1" applyNumberFormat="1" applyFont="1" applyFill="1" applyBorder="1" applyAlignment="1">
      <alignment horizontal="right" vertical="top"/>
    </xf>
    <xf numFmtId="166" fontId="2" fillId="0" borderId="0" xfId="1" applyFont="1"/>
    <xf numFmtId="165" fontId="23" fillId="0" borderId="0" xfId="0" quotePrefix="1" applyNumberFormat="1" applyFont="1" applyAlignment="1">
      <alignment horizontal="center"/>
    </xf>
    <xf numFmtId="165" fontId="23" fillId="0" borderId="7" xfId="0" quotePrefix="1" applyNumberFormat="1" applyFont="1" applyBorder="1" applyAlignment="1">
      <alignment horizontal="center"/>
    </xf>
    <xf numFmtId="165" fontId="23" fillId="2" borderId="7" xfId="0" applyNumberFormat="1" applyFont="1" applyFill="1" applyBorder="1" applyAlignment="1">
      <alignment horizontal="right"/>
    </xf>
    <xf numFmtId="165" fontId="23" fillId="2" borderId="4" xfId="0" applyNumberFormat="1" applyFont="1" applyFill="1" applyBorder="1"/>
    <xf numFmtId="0" fontId="51" fillId="0" borderId="0" xfId="0" applyFont="1" applyAlignment="1">
      <alignment horizontal="left" vertical="center"/>
    </xf>
    <xf numFmtId="165" fontId="51" fillId="0" borderId="0" xfId="0" applyNumberFormat="1" applyFont="1"/>
    <xf numFmtId="0" fontId="51" fillId="0" borderId="0" xfId="0" applyFont="1"/>
    <xf numFmtId="166" fontId="51" fillId="0" borderId="0" xfId="1" applyFont="1" applyFill="1"/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31" fillId="0" borderId="0" xfId="0" applyNumberFormat="1" applyFont="1"/>
    <xf numFmtId="4" fontId="31" fillId="3" borderId="0" xfId="0" applyNumberFormat="1" applyFont="1" applyFill="1"/>
    <xf numFmtId="3" fontId="31" fillId="3" borderId="0" xfId="0" applyNumberFormat="1" applyFont="1" applyFill="1"/>
    <xf numFmtId="166" fontId="30" fillId="0" borderId="12" xfId="1" applyFon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43" fontId="9" fillId="0" borderId="7" xfId="1" applyNumberFormat="1" applyFont="1" applyBorder="1" applyAlignment="1">
      <alignment horizontal="center"/>
    </xf>
    <xf numFmtId="43" fontId="9" fillId="0" borderId="11" xfId="1" applyNumberFormat="1" applyFont="1" applyBorder="1" applyAlignment="1">
      <alignment horizontal="center"/>
    </xf>
    <xf numFmtId="43" fontId="10" fillId="0" borderId="7" xfId="1" applyNumberFormat="1" applyFont="1" applyBorder="1" applyAlignment="1">
      <alignment horizontal="center"/>
    </xf>
    <xf numFmtId="43" fontId="10" fillId="0" borderId="11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88266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88266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52</xdr:row>
      <xdr:rowOff>60960</xdr:rowOff>
    </xdr:from>
    <xdr:to>
      <xdr:col>0</xdr:col>
      <xdr:colOff>3136900</xdr:colOff>
      <xdr:row>56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59</xdr:row>
      <xdr:rowOff>0</xdr:rowOff>
    </xdr:from>
    <xdr:to>
      <xdr:col>1</xdr:col>
      <xdr:colOff>1211580</xdr:colOff>
      <xdr:row>63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52</xdr:row>
      <xdr:rowOff>30480</xdr:rowOff>
    </xdr:from>
    <xdr:to>
      <xdr:col>3</xdr:col>
      <xdr:colOff>1206500</xdr:colOff>
      <xdr:row>56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31</xdr:row>
      <xdr:rowOff>130969</xdr:rowOff>
    </xdr:from>
    <xdr:to>
      <xdr:col>3</xdr:col>
      <xdr:colOff>478473</xdr:colOff>
      <xdr:row>40</xdr:row>
      <xdr:rowOff>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21</xdr:row>
      <xdr:rowOff>133350</xdr:rowOff>
    </xdr:from>
    <xdr:to>
      <xdr:col>6</xdr:col>
      <xdr:colOff>1046400</xdr:colOff>
      <xdr:row>44</xdr:row>
      <xdr:rowOff>140970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41960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2" zoomScale="160" zoomScaleNormal="160" workbookViewId="0">
      <selection activeCell="G48" sqref="G48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140625" style="95" customWidth="1"/>
    <col min="8" max="8" width="13.7109375" style="95" hidden="1" customWidth="1"/>
    <col min="9" max="9" width="9.28515625" style="95" hidden="1" customWidth="1"/>
    <col min="10" max="10" width="19.28515625" style="95" hidden="1" customWidth="1"/>
    <col min="11" max="11" width="9.28515625" style="95" hidden="1" customWidth="1"/>
    <col min="12" max="12" width="13.85546875" style="95" bestFit="1" customWidth="1"/>
    <col min="13" max="253" width="9.28515625" style="95" customWidth="1"/>
    <col min="254" max="16384" width="11.5703125" style="95"/>
  </cols>
  <sheetData>
    <row r="1" spans="1:10" x14ac:dyDescent="0.2">
      <c r="A1" s="94" t="s">
        <v>5</v>
      </c>
      <c r="B1" s="94"/>
      <c r="C1" s="94"/>
      <c r="D1" s="94"/>
      <c r="E1" s="94"/>
    </row>
    <row r="2" spans="1:10" x14ac:dyDescent="0.2">
      <c r="A2" s="94"/>
      <c r="B2" s="94"/>
      <c r="C2" s="94"/>
      <c r="D2" s="94"/>
      <c r="E2" s="94"/>
    </row>
    <row r="3" spans="1:10" x14ac:dyDescent="0.2">
      <c r="A3" s="94"/>
      <c r="B3" s="94"/>
      <c r="C3" s="94"/>
      <c r="D3" s="94"/>
      <c r="E3" s="94"/>
    </row>
    <row r="4" spans="1:10" x14ac:dyDescent="0.2">
      <c r="A4" s="94"/>
      <c r="B4" s="94"/>
      <c r="C4" s="94"/>
      <c r="D4" s="94"/>
      <c r="E4" s="94"/>
    </row>
    <row r="5" spans="1:10" x14ac:dyDescent="0.2">
      <c r="A5" s="94"/>
      <c r="B5" s="94"/>
      <c r="C5" s="94"/>
      <c r="D5" s="94"/>
      <c r="E5" s="94"/>
    </row>
    <row r="6" spans="1:10" x14ac:dyDescent="0.2">
      <c r="A6" s="320" t="s">
        <v>306</v>
      </c>
      <c r="B6" s="320"/>
      <c r="C6" s="320"/>
      <c r="D6" s="320"/>
      <c r="E6" s="320"/>
    </row>
    <row r="7" spans="1:10" x14ac:dyDescent="0.2">
      <c r="A7" s="320" t="s">
        <v>186</v>
      </c>
      <c r="B7" s="320"/>
      <c r="C7" s="320"/>
      <c r="D7" s="320"/>
      <c r="E7" s="320"/>
    </row>
    <row r="8" spans="1:10" x14ac:dyDescent="0.2">
      <c r="A8" s="320" t="s">
        <v>439</v>
      </c>
      <c r="B8" s="320"/>
      <c r="C8" s="320"/>
      <c r="D8" s="320"/>
      <c r="E8" s="320"/>
      <c r="F8" s="94"/>
    </row>
    <row r="9" spans="1:10" x14ac:dyDescent="0.2">
      <c r="A9" s="320" t="s">
        <v>6</v>
      </c>
      <c r="B9" s="320"/>
      <c r="C9" s="320"/>
      <c r="D9" s="320"/>
      <c r="E9" s="320"/>
    </row>
    <row r="10" spans="1:10" ht="13.5" thickBot="1" x14ac:dyDescent="0.25">
      <c r="A10" s="97"/>
      <c r="B10" s="156">
        <v>2025</v>
      </c>
      <c r="C10" s="94"/>
      <c r="D10" s="156">
        <v>2024</v>
      </c>
      <c r="H10" s="119" t="s">
        <v>483</v>
      </c>
    </row>
    <row r="11" spans="1:10" x14ac:dyDescent="0.2">
      <c r="A11" s="96" t="s">
        <v>187</v>
      </c>
      <c r="B11" s="97"/>
      <c r="C11" s="97"/>
      <c r="D11" s="97"/>
    </row>
    <row r="12" spans="1:10" x14ac:dyDescent="0.2">
      <c r="A12" s="96" t="s">
        <v>188</v>
      </c>
      <c r="B12" s="97"/>
      <c r="C12" s="97"/>
      <c r="D12" s="97"/>
    </row>
    <row r="13" spans="1:10" x14ac:dyDescent="0.2">
      <c r="A13" s="97" t="s">
        <v>189</v>
      </c>
      <c r="B13" s="135">
        <f>+'NOTAS '!F142</f>
        <v>138858094.35999998</v>
      </c>
      <c r="C13" s="136"/>
      <c r="D13" s="135">
        <f>+'NOTAS '!H142</f>
        <v>152690933.25999999</v>
      </c>
      <c r="E13" s="98"/>
      <c r="J13" s="196"/>
    </row>
    <row r="14" spans="1:10" x14ac:dyDescent="0.2">
      <c r="A14" s="97" t="s">
        <v>190</v>
      </c>
      <c r="B14" s="135">
        <f>+'NOTAS '!F160</f>
        <v>3273793.08</v>
      </c>
      <c r="C14" s="136"/>
      <c r="D14" s="135">
        <f>+'NOTAS '!H160</f>
        <v>2694458.15</v>
      </c>
      <c r="G14" s="163"/>
      <c r="H14" s="316">
        <v>2346100</v>
      </c>
      <c r="I14" s="316">
        <v>927693</v>
      </c>
      <c r="J14" s="95" t="s">
        <v>445</v>
      </c>
    </row>
    <row r="15" spans="1:10" x14ac:dyDescent="0.2">
      <c r="A15" s="97" t="s">
        <v>191</v>
      </c>
      <c r="B15" s="135">
        <f>+'NOTAS '!F173</f>
        <v>2488262.4</v>
      </c>
      <c r="C15" s="136"/>
      <c r="D15" s="135">
        <f>+'NOTAS '!H173</f>
        <v>2652027.87</v>
      </c>
      <c r="G15" s="163"/>
    </row>
    <row r="16" spans="1:10" x14ac:dyDescent="0.2">
      <c r="A16" s="97" t="s">
        <v>192</v>
      </c>
      <c r="B16" s="213">
        <f>+'NOTAS '!F186</f>
        <v>1631208.02</v>
      </c>
      <c r="C16" s="100"/>
      <c r="D16" s="213">
        <f>+'NOTAS '!H186</f>
        <v>1247710.1499999999</v>
      </c>
    </row>
    <row r="17" spans="1:10" x14ac:dyDescent="0.2">
      <c r="A17" s="96" t="s">
        <v>193</v>
      </c>
      <c r="B17" s="137">
        <f>SUM(B13:B16)</f>
        <v>146251357.86000001</v>
      </c>
      <c r="C17" s="100"/>
      <c r="D17" s="137">
        <f>SUM(D13:D16)</f>
        <v>159285129.43000001</v>
      </c>
      <c r="G17" s="163"/>
    </row>
    <row r="18" spans="1:10" x14ac:dyDescent="0.2">
      <c r="A18" s="96"/>
      <c r="B18" s="140"/>
      <c r="C18" s="140"/>
      <c r="D18" s="140"/>
      <c r="I18" s="95" t="s">
        <v>484</v>
      </c>
    </row>
    <row r="19" spans="1:10" x14ac:dyDescent="0.2">
      <c r="A19" s="96" t="s">
        <v>194</v>
      </c>
      <c r="B19" s="140"/>
      <c r="C19" s="140"/>
      <c r="D19" s="140"/>
      <c r="I19" s="95" t="s">
        <v>484</v>
      </c>
    </row>
    <row r="20" spans="1:10" x14ac:dyDescent="0.2">
      <c r="A20" s="97" t="s">
        <v>195</v>
      </c>
      <c r="B20" s="99">
        <f>+'NOTAS '!F199</f>
        <v>6391125.4699999997</v>
      </c>
      <c r="C20" s="100"/>
      <c r="D20" s="99">
        <f>+'NOTAS '!H199</f>
        <v>6592897.5099999998</v>
      </c>
      <c r="F20" s="102">
        <v>6592747.5800000001</v>
      </c>
      <c r="H20" s="317">
        <v>6600850</v>
      </c>
      <c r="I20" s="318">
        <v>-209725</v>
      </c>
      <c r="J20" s="303" t="s">
        <v>444</v>
      </c>
    </row>
    <row r="21" spans="1:10" x14ac:dyDescent="0.2">
      <c r="A21" s="97" t="s">
        <v>332</v>
      </c>
      <c r="B21" s="99">
        <f>+'NOTAS '!F244</f>
        <v>20678574.170000006</v>
      </c>
      <c r="C21" s="100"/>
      <c r="D21" s="99">
        <f>+'NOTAS '!F261</f>
        <v>19309461.470000006</v>
      </c>
    </row>
    <row r="22" spans="1:10" x14ac:dyDescent="0.2">
      <c r="A22" s="97" t="s">
        <v>333</v>
      </c>
      <c r="B22" s="214">
        <f>+'NOTAS '!F271</f>
        <v>25</v>
      </c>
      <c r="C22" s="159"/>
      <c r="D22" s="214">
        <f>+'NOTAS '!H271</f>
        <v>25</v>
      </c>
    </row>
    <row r="23" spans="1:10" x14ac:dyDescent="0.2">
      <c r="A23" s="96" t="s">
        <v>196</v>
      </c>
      <c r="B23" s="137">
        <f>SUM(B20:B22)</f>
        <v>27069724.640000004</v>
      </c>
      <c r="C23" s="101"/>
      <c r="D23" s="137">
        <f>SUM(D20:D22)</f>
        <v>25902383.980000004</v>
      </c>
    </row>
    <row r="24" spans="1:10" ht="13.5" thickBot="1" x14ac:dyDescent="0.25">
      <c r="A24" s="96" t="s">
        <v>197</v>
      </c>
      <c r="B24" s="215">
        <f>+B17+B23</f>
        <v>173321082.50000003</v>
      </c>
      <c r="C24" s="101"/>
      <c r="D24" s="215">
        <f>+D17+D23</f>
        <v>185187513.41000003</v>
      </c>
      <c r="F24" s="102"/>
    </row>
    <row r="25" spans="1:10" ht="13.5" thickTop="1" x14ac:dyDescent="0.2">
      <c r="A25" s="96"/>
      <c r="B25" s="137"/>
      <c r="C25" s="101"/>
      <c r="D25" s="137"/>
      <c r="F25" s="102"/>
    </row>
    <row r="26" spans="1:10" x14ac:dyDescent="0.2">
      <c r="A26" s="96" t="s">
        <v>198</v>
      </c>
      <c r="B26" s="138"/>
      <c r="C26" s="97"/>
      <c r="D26" s="97"/>
      <c r="F26" s="102"/>
      <c r="I26" s="95" t="s">
        <v>484</v>
      </c>
    </row>
    <row r="27" spans="1:10" x14ac:dyDescent="0.2">
      <c r="A27" s="96" t="s">
        <v>199</v>
      </c>
      <c r="B27" s="138"/>
      <c r="C27" s="97"/>
      <c r="D27" s="138"/>
      <c r="I27" s="95" t="s">
        <v>484</v>
      </c>
    </row>
    <row r="28" spans="1:10" x14ac:dyDescent="0.2">
      <c r="A28" s="97" t="s">
        <v>334</v>
      </c>
      <c r="B28" s="99">
        <f>+'NOTAS '!F282</f>
        <v>16163593.01</v>
      </c>
      <c r="C28" s="100"/>
      <c r="D28" s="99">
        <f>+'NOTAS '!H282</f>
        <v>11326343.050000001</v>
      </c>
      <c r="G28" s="163"/>
      <c r="H28" s="316">
        <v>13286893</v>
      </c>
      <c r="I28" s="316">
        <v>2876700</v>
      </c>
      <c r="J28" s="95" t="s">
        <v>446</v>
      </c>
    </row>
    <row r="29" spans="1:10" x14ac:dyDescent="0.2">
      <c r="A29" s="97" t="s">
        <v>335</v>
      </c>
      <c r="B29" s="99">
        <f>+'NOTAS '!F354</f>
        <v>373820.1</v>
      </c>
      <c r="C29" s="104"/>
      <c r="D29" s="99">
        <f>+'NOTAS '!H354</f>
        <v>310812.87</v>
      </c>
    </row>
    <row r="30" spans="1:10" x14ac:dyDescent="0.2">
      <c r="A30" s="97" t="s">
        <v>336</v>
      </c>
      <c r="B30" s="213">
        <f>+'NOTAS '!F368</f>
        <v>20861889.649999999</v>
      </c>
      <c r="C30" s="104"/>
      <c r="D30" s="213">
        <f>+'NOTAS '!H368</f>
        <v>19291034.119999997</v>
      </c>
    </row>
    <row r="31" spans="1:10" x14ac:dyDescent="0.2">
      <c r="A31" s="96" t="s">
        <v>200</v>
      </c>
      <c r="B31" s="105">
        <f>SUM(B28:B30)</f>
        <v>37399302.759999998</v>
      </c>
      <c r="C31" s="103"/>
      <c r="D31" s="105">
        <f>SUM(D28:D30)</f>
        <v>30928190.039999999</v>
      </c>
      <c r="G31" s="163"/>
    </row>
    <row r="32" spans="1:10" x14ac:dyDescent="0.2">
      <c r="A32" s="97"/>
      <c r="B32" s="139"/>
      <c r="C32" s="140"/>
      <c r="D32" s="139"/>
      <c r="I32" s="95" t="s">
        <v>484</v>
      </c>
    </row>
    <row r="33" spans="1:12" x14ac:dyDescent="0.2">
      <c r="A33" s="96" t="s">
        <v>201</v>
      </c>
      <c r="B33" s="139"/>
      <c r="C33" s="140"/>
      <c r="D33" s="139"/>
      <c r="I33" s="95" t="s">
        <v>484</v>
      </c>
    </row>
    <row r="34" spans="1:12" x14ac:dyDescent="0.2">
      <c r="A34" s="97" t="s">
        <v>380</v>
      </c>
      <c r="B34" s="99">
        <f>+'NOTAS '!F381</f>
        <v>6471146.4299999997</v>
      </c>
      <c r="C34" s="140"/>
      <c r="D34" s="99">
        <f>+'NOTAS '!H381</f>
        <v>6815390.96</v>
      </c>
      <c r="F34" s="102">
        <v>6829507</v>
      </c>
      <c r="H34" s="317">
        <v>6753971</v>
      </c>
      <c r="I34" s="318">
        <v>-282825</v>
      </c>
      <c r="J34" s="303" t="s">
        <v>444</v>
      </c>
    </row>
    <row r="35" spans="1:12" x14ac:dyDescent="0.2">
      <c r="A35" s="97" t="s">
        <v>331</v>
      </c>
      <c r="B35" s="213">
        <f>+'NOTAS '!F394</f>
        <v>10499512.310000001</v>
      </c>
      <c r="C35" s="100"/>
      <c r="D35" s="213">
        <f>+'NOTAS '!H394</f>
        <v>9935708.4199999999</v>
      </c>
    </row>
    <row r="36" spans="1:12" x14ac:dyDescent="0.2">
      <c r="A36" s="96" t="s">
        <v>202</v>
      </c>
      <c r="B36" s="219">
        <f>SUM(B34:B35)</f>
        <v>16970658.740000002</v>
      </c>
      <c r="C36" s="140"/>
      <c r="D36" s="219">
        <f>SUM(D34:D35)</f>
        <v>16751099.379999999</v>
      </c>
      <c r="G36" s="163"/>
    </row>
    <row r="37" spans="1:12" x14ac:dyDescent="0.2">
      <c r="A37" s="96" t="s">
        <v>203</v>
      </c>
      <c r="B37" s="105">
        <f>+B31+B36</f>
        <v>54369961.5</v>
      </c>
      <c r="C37" s="105"/>
      <c r="D37" s="105">
        <f>+D31+D36</f>
        <v>47679289.420000002</v>
      </c>
    </row>
    <row r="38" spans="1:12" x14ac:dyDescent="0.2">
      <c r="A38" s="96"/>
      <c r="B38" s="105"/>
      <c r="C38" s="105"/>
      <c r="D38" s="105"/>
    </row>
    <row r="39" spans="1:12" x14ac:dyDescent="0.2">
      <c r="A39" s="96" t="s">
        <v>330</v>
      </c>
      <c r="B39" s="139"/>
      <c r="C39" s="140"/>
      <c r="D39" s="139"/>
    </row>
    <row r="40" spans="1:12" x14ac:dyDescent="0.2">
      <c r="A40" s="97" t="s">
        <v>58</v>
      </c>
      <c r="B40" s="99">
        <f>+'NOTAS '!F406</f>
        <v>46598840.5</v>
      </c>
      <c r="C40" s="99">
        <f>+'NOTAS '!G406</f>
        <v>0</v>
      </c>
      <c r="D40" s="99">
        <f>+'NOTAS '!H406</f>
        <v>46598840.5</v>
      </c>
    </row>
    <row r="41" spans="1:12" x14ac:dyDescent="0.2">
      <c r="A41" s="95" t="s">
        <v>204</v>
      </c>
      <c r="B41" s="158">
        <f>+'NOTAS '!F407</f>
        <v>-17400947.41</v>
      </c>
      <c r="C41" s="159"/>
      <c r="D41" s="158">
        <f>+'NOTAS '!H407</f>
        <v>-3548166</v>
      </c>
    </row>
    <row r="42" spans="1:12" x14ac:dyDescent="0.2">
      <c r="A42" s="97" t="s">
        <v>60</v>
      </c>
      <c r="B42" s="213">
        <f>+'NOTAS '!F408</f>
        <v>89753228.00999999</v>
      </c>
      <c r="C42" s="100"/>
      <c r="D42" s="213">
        <f>+'NOTAS '!H408</f>
        <v>94457549.140000001</v>
      </c>
      <c r="L42" s="163"/>
    </row>
    <row r="43" spans="1:12" x14ac:dyDescent="0.2">
      <c r="A43" s="96" t="s">
        <v>205</v>
      </c>
      <c r="B43" s="137">
        <f>SUM(B40:B42)</f>
        <v>118951121.09999999</v>
      </c>
      <c r="C43" s="101"/>
      <c r="D43" s="137">
        <f>SUM(D40:D42)</f>
        <v>137508223.63999999</v>
      </c>
    </row>
    <row r="44" spans="1:12" x14ac:dyDescent="0.2">
      <c r="A44" s="97"/>
      <c r="B44" s="137"/>
      <c r="C44" s="101"/>
      <c r="D44" s="137"/>
    </row>
    <row r="45" spans="1:12" ht="13.5" thickBot="1" x14ac:dyDescent="0.25">
      <c r="A45" s="96" t="s">
        <v>206</v>
      </c>
      <c r="B45" s="215">
        <f>+B37+B43</f>
        <v>173321082.59999999</v>
      </c>
      <c r="C45" s="103"/>
      <c r="D45" s="215">
        <f>+D37+D43</f>
        <v>185187513.06</v>
      </c>
    </row>
    <row r="46" spans="1:12" ht="13.5" thickTop="1" x14ac:dyDescent="0.2">
      <c r="A46" s="94"/>
      <c r="B46" s="289"/>
      <c r="C46" s="94"/>
      <c r="D46" s="289"/>
    </row>
    <row r="47" spans="1:12" x14ac:dyDescent="0.2">
      <c r="A47" s="320"/>
      <c r="B47" s="320"/>
      <c r="C47" s="320"/>
      <c r="D47" s="320"/>
    </row>
    <row r="48" spans="1:12" x14ac:dyDescent="0.2">
      <c r="A48" s="110"/>
      <c r="B48" s="97"/>
      <c r="C48" s="97"/>
      <c r="D48" s="97"/>
    </row>
    <row r="49" spans="1:4" x14ac:dyDescent="0.2">
      <c r="A49" s="322" t="s">
        <v>337</v>
      </c>
      <c r="B49" s="322"/>
      <c r="C49" s="322"/>
      <c r="D49" s="322"/>
    </row>
    <row r="50" spans="1:4" x14ac:dyDescent="0.2">
      <c r="A50" s="94"/>
      <c r="B50" s="94"/>
      <c r="C50" s="94"/>
      <c r="D50" s="94"/>
    </row>
    <row r="51" spans="1:4" x14ac:dyDescent="0.2">
      <c r="A51" s="320"/>
      <c r="B51" s="320"/>
      <c r="C51" s="320"/>
      <c r="D51" s="320"/>
    </row>
    <row r="52" spans="1:4" x14ac:dyDescent="0.2">
      <c r="A52" s="321"/>
      <c r="B52" s="321"/>
      <c r="C52" s="321"/>
      <c r="D52" s="321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0"/>
  <sheetViews>
    <sheetView view="pageBreakPreview" topLeftCell="A24" zoomScale="160" zoomScaleNormal="100" zoomScaleSheetLayoutView="160" workbookViewId="0">
      <selection activeCell="A41" sqref="A41:D4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20" t="str">
        <f>+'BALANCE GENERAL'!A6:E6</f>
        <v xml:space="preserve">CONSEJO NACIONAL DE ZONAS FRANCAS DE EXPORTACION (5150) </v>
      </c>
      <c r="B5" s="320"/>
      <c r="C5" s="320"/>
      <c r="D5" s="320"/>
      <c r="E5" s="320"/>
    </row>
    <row r="6" spans="1:5" ht="12.75" customHeight="1" x14ac:dyDescent="0.2">
      <c r="A6" s="320" t="s">
        <v>98</v>
      </c>
      <c r="B6" s="320"/>
      <c r="C6" s="320"/>
      <c r="D6" s="320"/>
      <c r="E6" s="320"/>
    </row>
    <row r="7" spans="1:5" ht="12.75" customHeight="1" x14ac:dyDescent="0.2">
      <c r="A7" s="320" t="str">
        <f>+'BALANCE GENERAL'!A8:E8</f>
        <v>Al 30 de junio semestre 2025 y 30 de junio semestre 2024</v>
      </c>
      <c r="B7" s="320"/>
      <c r="C7" s="320"/>
      <c r="D7" s="320"/>
      <c r="E7" s="320"/>
    </row>
    <row r="8" spans="1:5" ht="12.75" customHeight="1" x14ac:dyDescent="0.2">
      <c r="A8" s="320" t="s">
        <v>6</v>
      </c>
      <c r="B8" s="320"/>
      <c r="C8" s="320"/>
      <c r="D8" s="320"/>
      <c r="E8" s="320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6">
        <v>2025</v>
      </c>
      <c r="C12" s="94"/>
      <c r="D12" s="156">
        <v>2024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328</v>
      </c>
      <c r="B14" s="112">
        <f>+'NOTAS '!F422</f>
        <v>82622841.530000001</v>
      </c>
      <c r="C14" s="104"/>
      <c r="D14" s="112">
        <f>+'NOTAS '!H422</f>
        <v>83028088.609999985</v>
      </c>
      <c r="E14" s="97"/>
    </row>
    <row r="15" spans="1:5" x14ac:dyDescent="0.2">
      <c r="A15" s="97" t="s">
        <v>329</v>
      </c>
      <c r="B15" s="220">
        <f>+'NOTAS '!F436</f>
        <v>35989314</v>
      </c>
      <c r="C15" s="100"/>
      <c r="D15" s="220">
        <f>+'NOTAS '!H436</f>
        <v>36239315.520000003</v>
      </c>
      <c r="E15" s="97"/>
    </row>
    <row r="16" spans="1:5" x14ac:dyDescent="0.2">
      <c r="A16" s="96" t="s">
        <v>100</v>
      </c>
      <c r="B16" s="113">
        <f>SUM(B14:B15)</f>
        <v>118612155.53</v>
      </c>
      <c r="C16" s="101"/>
      <c r="D16" s="113">
        <f>SUM(D14:D15)</f>
        <v>119267404.13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327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'!Q461</f>
        <v>90013590.169999987</v>
      </c>
      <c r="C19" s="112"/>
      <c r="D19" s="112">
        <f>+'NOTAS '!Q458</f>
        <v>80111119.48999998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'!F494</f>
        <v>6992291.0199999996</v>
      </c>
      <c r="C20" s="112"/>
      <c r="D20" s="112">
        <f>+'NOTAS '!H494</f>
        <v>6500976.1500000004</v>
      </c>
      <c r="E20" s="97"/>
      <c r="F20" s="111"/>
    </row>
    <row r="21" spans="1:9" x14ac:dyDescent="0.2">
      <c r="A21" s="97" t="s">
        <v>104</v>
      </c>
      <c r="B21" s="112">
        <f>+'NOTAS '!F517</f>
        <v>16302940.860000001</v>
      </c>
      <c r="C21" s="112"/>
      <c r="D21" s="112">
        <f>+'NOTAS '!H517</f>
        <v>15471346.420000002</v>
      </c>
      <c r="E21" s="97"/>
      <c r="I21" s="163"/>
    </row>
    <row r="22" spans="1:9" x14ac:dyDescent="0.2">
      <c r="A22" s="97" t="s">
        <v>102</v>
      </c>
      <c r="B22" s="112">
        <f>+'NOTAS '!F528</f>
        <v>2954676.36</v>
      </c>
      <c r="C22" s="112"/>
      <c r="D22" s="112">
        <f>+'NOTAS '!H528</f>
        <v>2943791.15</v>
      </c>
      <c r="E22" s="97"/>
    </row>
    <row r="23" spans="1:9" x14ac:dyDescent="0.2">
      <c r="A23" s="97" t="s">
        <v>103</v>
      </c>
      <c r="B23" s="112">
        <f>+'NOTAS '!F555</f>
        <v>19513380.539999999</v>
      </c>
      <c r="C23" s="112"/>
      <c r="D23" s="112">
        <f>+'NOTAS '!H555</f>
        <v>17724568.350000005</v>
      </c>
      <c r="E23" s="97"/>
    </row>
    <row r="24" spans="1:9" x14ac:dyDescent="0.2">
      <c r="A24" s="97" t="s">
        <v>105</v>
      </c>
      <c r="B24" s="220">
        <f>+'NOTAS '!F567</f>
        <v>227400.51</v>
      </c>
      <c r="C24" s="112"/>
      <c r="D24" s="220">
        <f>+'NOTAS '!H567</f>
        <v>62747.28</v>
      </c>
      <c r="E24" s="97"/>
    </row>
    <row r="25" spans="1:9" x14ac:dyDescent="0.2">
      <c r="A25" s="96" t="s">
        <v>106</v>
      </c>
      <c r="B25" s="105">
        <f>SUM(B19:B24)</f>
        <v>136004279.45999998</v>
      </c>
      <c r="C25" s="105"/>
      <c r="D25" s="105">
        <f>SUM(D19:D24)</f>
        <v>122814548.84</v>
      </c>
      <c r="E25" s="96"/>
      <c r="F25" s="98"/>
    </row>
    <row r="26" spans="1:9" x14ac:dyDescent="0.2">
      <c r="A26" s="97"/>
      <c r="B26" s="104"/>
      <c r="C26" s="97"/>
      <c r="D26" s="104"/>
      <c r="E26" s="97"/>
    </row>
    <row r="27" spans="1:9" x14ac:dyDescent="0.2">
      <c r="A27" s="97" t="s">
        <v>362</v>
      </c>
      <c r="B27" s="104">
        <f>-'NOTAS '!F578</f>
        <v>-8823.48</v>
      </c>
      <c r="C27" s="97"/>
      <c r="D27" s="104">
        <f>-'NOTAS '!H578</f>
        <v>-1020.94</v>
      </c>
      <c r="E27" s="97"/>
    </row>
    <row r="28" spans="1:9" x14ac:dyDescent="0.2">
      <c r="A28" s="97"/>
      <c r="B28" s="97"/>
      <c r="C28" s="97"/>
      <c r="D28" s="97"/>
      <c r="E28" s="97"/>
    </row>
    <row r="29" spans="1:9" x14ac:dyDescent="0.2">
      <c r="A29" s="97" t="s">
        <v>107</v>
      </c>
      <c r="B29" s="100">
        <v>0</v>
      </c>
      <c r="C29" s="100"/>
      <c r="D29" s="100">
        <v>0</v>
      </c>
      <c r="E29" s="97"/>
      <c r="F29" s="111"/>
    </row>
    <row r="30" spans="1:9" x14ac:dyDescent="0.2">
      <c r="A30" s="97"/>
      <c r="B30" s="100"/>
      <c r="C30" s="100"/>
      <c r="D30" s="100"/>
      <c r="E30" s="97"/>
    </row>
    <row r="31" spans="1:9" ht="13.5" thickBot="1" x14ac:dyDescent="0.25">
      <c r="A31" s="96" t="s">
        <v>108</v>
      </c>
      <c r="B31" s="215">
        <f>+B16-B25+B27</f>
        <v>-17400947.409999978</v>
      </c>
      <c r="C31" s="99"/>
      <c r="D31" s="215">
        <f>+D16-D25+D27</f>
        <v>-3548165.6500000083</v>
      </c>
      <c r="E31" s="97"/>
    </row>
    <row r="32" spans="1:9" ht="13.5" thickTop="1" x14ac:dyDescent="0.2">
      <c r="A32" s="97"/>
      <c r="B32" s="100"/>
      <c r="C32" s="100"/>
      <c r="D32" s="100"/>
      <c r="E32" s="97"/>
    </row>
    <row r="33" spans="1:4" ht="16.5" customHeight="1" x14ac:dyDescent="0.2">
      <c r="B33" s="180"/>
      <c r="C33" s="180"/>
      <c r="D33" s="180"/>
    </row>
    <row r="34" spans="1:4" ht="19.5" customHeight="1" x14ac:dyDescent="0.2">
      <c r="A34" s="322" t="s">
        <v>337</v>
      </c>
      <c r="B34" s="322"/>
      <c r="C34" s="322"/>
      <c r="D34" s="322"/>
    </row>
    <row r="35" spans="1:4" x14ac:dyDescent="0.2">
      <c r="A35" s="94"/>
      <c r="B35" s="289"/>
      <c r="C35" s="94"/>
      <c r="D35" s="289"/>
    </row>
    <row r="36" spans="1:4" x14ac:dyDescent="0.2">
      <c r="A36" s="320"/>
      <c r="B36" s="320"/>
      <c r="C36" s="320"/>
      <c r="D36" s="320"/>
    </row>
    <row r="37" spans="1:4" x14ac:dyDescent="0.2">
      <c r="A37" s="321"/>
      <c r="B37" s="321"/>
      <c r="C37" s="321"/>
      <c r="D37" s="321"/>
    </row>
    <row r="38" spans="1:4" x14ac:dyDescent="0.2">
      <c r="A38" s="97"/>
      <c r="B38" s="97"/>
      <c r="C38" s="97"/>
      <c r="D38" s="97"/>
    </row>
    <row r="39" spans="1:4" x14ac:dyDescent="0.2">
      <c r="A39" s="94"/>
      <c r="B39" s="94"/>
      <c r="C39" s="94"/>
      <c r="D39" s="94"/>
    </row>
    <row r="40" spans="1:4" x14ac:dyDescent="0.2">
      <c r="A40" s="320"/>
      <c r="B40" s="320"/>
      <c r="C40" s="320"/>
      <c r="D40" s="320"/>
    </row>
    <row r="41" spans="1:4" x14ac:dyDescent="0.2">
      <c r="A41" s="321"/>
      <c r="B41" s="321"/>
      <c r="C41" s="321"/>
      <c r="D41" s="321"/>
    </row>
    <row r="42" spans="1:4" x14ac:dyDescent="0.2">
      <c r="A42" s="106"/>
      <c r="B42" s="97"/>
      <c r="C42" s="97"/>
      <c r="D42" s="97"/>
    </row>
    <row r="43" spans="1:4" x14ac:dyDescent="0.2">
      <c r="A43" s="107"/>
      <c r="B43" s="108"/>
      <c r="C43" s="107"/>
      <c r="D43" s="108"/>
    </row>
    <row r="44" spans="1:4" x14ac:dyDescent="0.2">
      <c r="A44" s="107"/>
      <c r="B44" s="109"/>
      <c r="C44" s="107"/>
      <c r="D44" s="108"/>
    </row>
    <row r="45" spans="1:4" x14ac:dyDescent="0.2">
      <c r="A45" s="110"/>
      <c r="B45" s="110"/>
      <c r="C45" s="97"/>
      <c r="D45" s="97"/>
    </row>
    <row r="46" spans="1:4" x14ac:dyDescent="0.2">
      <c r="A46" s="110"/>
      <c r="B46" s="97"/>
      <c r="C46" s="97"/>
      <c r="D46" s="97"/>
    </row>
    <row r="47" spans="1:4" x14ac:dyDescent="0.2">
      <c r="A47" s="110"/>
      <c r="B47" s="97"/>
      <c r="C47" s="97"/>
      <c r="D47" s="97"/>
    </row>
    <row r="48" spans="1:4" x14ac:dyDescent="0.2">
      <c r="A48" s="110"/>
      <c r="B48" s="97"/>
      <c r="C48" s="97"/>
      <c r="D48" s="97"/>
    </row>
    <row r="50" spans="1:5" x14ac:dyDescent="0.2">
      <c r="A50" s="119"/>
      <c r="B50" s="182"/>
      <c r="C50" s="182"/>
      <c r="D50" s="182"/>
    </row>
    <row r="51" spans="1:5" x14ac:dyDescent="0.2">
      <c r="A51" s="96"/>
      <c r="B51" s="101"/>
      <c r="C51" s="101"/>
      <c r="D51" s="101"/>
      <c r="E51" s="97"/>
    </row>
    <row r="52" spans="1:5" hidden="1" x14ac:dyDescent="0.2">
      <c r="A52" s="97"/>
      <c r="B52" s="101"/>
      <c r="C52" s="101"/>
      <c r="D52" s="101"/>
      <c r="E52" s="97"/>
    </row>
    <row r="53" spans="1:5" hidden="1" x14ac:dyDescent="0.2">
      <c r="A53" s="97"/>
      <c r="B53" s="100"/>
      <c r="C53" s="100"/>
      <c r="D53" s="100"/>
      <c r="E53" s="97"/>
    </row>
    <row r="54" spans="1:5" hidden="1" x14ac:dyDescent="0.2">
      <c r="A54" s="96"/>
      <c r="B54" s="101"/>
      <c r="C54" s="101"/>
      <c r="D54" s="101"/>
      <c r="E54" s="97"/>
    </row>
    <row r="55" spans="1:5" hidden="1" x14ac:dyDescent="0.2">
      <c r="A55" s="97"/>
      <c r="B55" s="97"/>
      <c r="C55" s="97"/>
      <c r="D55" s="97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4"/>
      <c r="B57" s="94"/>
      <c r="C57" s="94"/>
      <c r="D57" s="94"/>
      <c r="E57" s="97"/>
    </row>
    <row r="58" spans="1:5" hidden="1" x14ac:dyDescent="0.2">
      <c r="A58" s="320"/>
      <c r="B58" s="320"/>
      <c r="C58" s="320"/>
      <c r="D58" s="320"/>
      <c r="E58" s="97"/>
    </row>
    <row r="59" spans="1:5" hidden="1" x14ac:dyDescent="0.2">
      <c r="A59" s="321"/>
      <c r="B59" s="321"/>
      <c r="C59" s="321"/>
      <c r="D59" s="321"/>
      <c r="E59" s="97"/>
    </row>
    <row r="60" spans="1:5" hidden="1" x14ac:dyDescent="0.2">
      <c r="A60" s="97"/>
      <c r="B60" s="97"/>
      <c r="C60" s="97"/>
      <c r="D60" s="97"/>
      <c r="E60" s="97"/>
    </row>
    <row r="61" spans="1:5" hidden="1" x14ac:dyDescent="0.2">
      <c r="A61" s="94"/>
      <c r="B61" s="94"/>
      <c r="C61" s="94"/>
      <c r="D61" s="94"/>
      <c r="E61" s="97"/>
    </row>
    <row r="62" spans="1:5" hidden="1" x14ac:dyDescent="0.2">
      <c r="A62" s="320"/>
      <c r="B62" s="320"/>
      <c r="C62" s="320"/>
      <c r="D62" s="320"/>
      <c r="E62" s="97"/>
    </row>
    <row r="63" spans="1:5" hidden="1" x14ac:dyDescent="0.2">
      <c r="A63" s="321"/>
      <c r="B63" s="321"/>
      <c r="C63" s="321"/>
      <c r="D63" s="321"/>
      <c r="E63" s="97"/>
    </row>
    <row r="64" spans="1:5" hidden="1" x14ac:dyDescent="0.2">
      <c r="A64" s="106"/>
      <c r="B64" s="97"/>
      <c r="C64" s="97"/>
      <c r="D64" s="97"/>
      <c r="E64" s="97"/>
    </row>
    <row r="65" spans="1:5" hidden="1" x14ac:dyDescent="0.2">
      <c r="A65" s="107"/>
      <c r="B65" s="108"/>
      <c r="C65" s="107"/>
      <c r="D65" s="108"/>
      <c r="E65" s="97"/>
    </row>
    <row r="66" spans="1:5" x14ac:dyDescent="0.2">
      <c r="A66" s="107"/>
      <c r="B66" s="109"/>
      <c r="C66" s="107"/>
      <c r="D66" s="108"/>
      <c r="E66" s="97"/>
    </row>
    <row r="67" spans="1:5" x14ac:dyDescent="0.2">
      <c r="A67" s="110"/>
      <c r="B67" s="110"/>
      <c r="C67" s="97"/>
      <c r="D67" s="97"/>
      <c r="E67" s="97"/>
    </row>
    <row r="68" spans="1:5" x14ac:dyDescent="0.2">
      <c r="A68" s="110"/>
      <c r="B68" s="97"/>
      <c r="C68" s="97"/>
      <c r="D68" s="97"/>
      <c r="E68" s="97"/>
    </row>
    <row r="69" spans="1:5" x14ac:dyDescent="0.2">
      <c r="E69" s="97"/>
    </row>
    <row r="70" spans="1:5" x14ac:dyDescent="0.2">
      <c r="A70" s="322"/>
      <c r="B70" s="322"/>
      <c r="C70" s="322"/>
      <c r="D70" s="322"/>
      <c r="E70" s="97"/>
    </row>
  </sheetData>
  <mergeCells count="14">
    <mergeCell ref="A5:E5"/>
    <mergeCell ref="A6:E6"/>
    <mergeCell ref="A7:E7"/>
    <mergeCell ref="A8:E8"/>
    <mergeCell ref="A70:D70"/>
    <mergeCell ref="A59:D59"/>
    <mergeCell ref="A58:D58"/>
    <mergeCell ref="A62:D62"/>
    <mergeCell ref="A63:D63"/>
    <mergeCell ref="A34:D34"/>
    <mergeCell ref="A36:D36"/>
    <mergeCell ref="A37:D37"/>
    <mergeCell ref="A40:D40"/>
    <mergeCell ref="A41:D41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32" zoomScale="178" zoomScaleNormal="178" zoomScaleSheetLayoutView="100" workbookViewId="0">
      <selection activeCell="A62" sqref="A62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0"/>
    </row>
    <row r="2" spans="1:9" x14ac:dyDescent="0.2">
      <c r="A2" s="97"/>
      <c r="B2" s="97"/>
      <c r="C2" s="97"/>
      <c r="D2" s="114"/>
      <c r="E2" s="180"/>
    </row>
    <row r="3" spans="1:9" x14ac:dyDescent="0.2">
      <c r="A3" s="97"/>
      <c r="B3" s="97"/>
      <c r="C3" s="97"/>
      <c r="D3" s="114"/>
      <c r="E3" s="180"/>
    </row>
    <row r="4" spans="1:9" x14ac:dyDescent="0.2">
      <c r="A4" s="320"/>
      <c r="B4" s="320"/>
      <c r="C4" s="320"/>
      <c r="D4" s="320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1"/>
      <c r="H6" s="132"/>
      <c r="I6" s="131"/>
    </row>
    <row r="7" spans="1:9" ht="27.6" customHeight="1" x14ac:dyDescent="0.2">
      <c r="A7" s="325" t="str">
        <f>+'ESTADO DE RESULTADOS'!A5:E5</f>
        <v xml:space="preserve">CONSEJO NACIONAL DE ZONAS FRANCAS DE EXPORTACION (5150) </v>
      </c>
      <c r="B7" s="325"/>
      <c r="C7" s="325"/>
      <c r="D7" s="325"/>
      <c r="E7" s="95"/>
      <c r="G7" s="181"/>
      <c r="H7" s="132"/>
      <c r="I7" s="131"/>
    </row>
    <row r="8" spans="1:9" x14ac:dyDescent="0.2">
      <c r="A8" s="326" t="s">
        <v>307</v>
      </c>
      <c r="B8" s="326"/>
      <c r="C8" s="326"/>
      <c r="D8" s="326"/>
      <c r="E8" s="132"/>
      <c r="F8" s="131"/>
    </row>
    <row r="9" spans="1:9" x14ac:dyDescent="0.2">
      <c r="A9" s="326" t="str">
        <f>+'ESTADO DE RESULTADOS'!A7:E7</f>
        <v>Al 30 de junio semestre 2025 y 30 de junio semestre 2024</v>
      </c>
      <c r="B9" s="326"/>
      <c r="C9" s="326"/>
      <c r="D9" s="326"/>
      <c r="E9" s="132"/>
      <c r="F9" s="131"/>
    </row>
    <row r="10" spans="1:9" x14ac:dyDescent="0.2">
      <c r="A10" s="323" t="s">
        <v>118</v>
      </c>
      <c r="B10" s="323"/>
      <c r="C10" s="323"/>
      <c r="D10" s="323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6">
        <v>2025</v>
      </c>
      <c r="C12" s="94"/>
      <c r="D12" s="156">
        <v>2024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308</v>
      </c>
      <c r="B14" s="116"/>
      <c r="C14" s="116"/>
      <c r="D14" s="116"/>
    </row>
    <row r="15" spans="1:9" x14ac:dyDescent="0.2">
      <c r="A15" s="126" t="s">
        <v>345</v>
      </c>
      <c r="B15" s="175">
        <f>+'NOTAS '!F422</f>
        <v>82622841.530000001</v>
      </c>
      <c r="C15" s="118"/>
      <c r="D15" s="118">
        <f>+'NOTAS '!H422</f>
        <v>83028088.609999985</v>
      </c>
      <c r="F15" s="163"/>
    </row>
    <row r="16" spans="1:9" x14ac:dyDescent="0.2">
      <c r="A16" s="126" t="s">
        <v>109</v>
      </c>
      <c r="B16" s="175">
        <f>+'NOTAS '!F436</f>
        <v>35989314</v>
      </c>
      <c r="C16" s="118"/>
      <c r="D16" s="118">
        <f>+'NOTAS '!H436</f>
        <v>36239315.520000003</v>
      </c>
      <c r="F16" s="163"/>
    </row>
    <row r="17" spans="1:4" x14ac:dyDescent="0.2">
      <c r="A17" s="126" t="s">
        <v>110</v>
      </c>
      <c r="B17" s="176">
        <f>-'NOTAS '!F472+7293136</f>
        <v>-82720454.169999987</v>
      </c>
      <c r="C17" s="118"/>
      <c r="D17" s="121">
        <f>-'NOTAS '!H472+'NOTAS '!S452</f>
        <v>-73466969.869999975</v>
      </c>
    </row>
    <row r="18" spans="1:4" x14ac:dyDescent="0.2">
      <c r="A18" s="126" t="s">
        <v>111</v>
      </c>
      <c r="B18" s="176">
        <f>-'NOTAS '!F452-'NOTAS '!F453-'NOTAS '!F454</f>
        <v>-7293135.7800000003</v>
      </c>
      <c r="C18" s="118"/>
      <c r="D18" s="121">
        <f>-'NOTAS '!S452</f>
        <v>-6644149.6200000001</v>
      </c>
    </row>
    <row r="19" spans="1:4" x14ac:dyDescent="0.2">
      <c r="A19" s="126" t="s">
        <v>112</v>
      </c>
      <c r="B19" s="175">
        <f>-'NOTAS '!F494-'NOTAS '!F517-'NOTAS '!F555+'BALANCE GENERAL'!I14+15259718</f>
        <v>-26621201.420000002</v>
      </c>
      <c r="C19" s="118"/>
      <c r="D19" s="118">
        <f>-32877054</f>
        <v>-32877054</v>
      </c>
    </row>
    <row r="20" spans="1:4" x14ac:dyDescent="0.2">
      <c r="A20" s="126" t="s">
        <v>113</v>
      </c>
      <c r="B20" s="217">
        <f>-'NOTAS '!F567</f>
        <v>-227400.51</v>
      </c>
      <c r="C20" s="118"/>
      <c r="D20" s="217">
        <f>-'NOTAS '!H567</f>
        <v>-62747.28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1749963.6500000113</v>
      </c>
      <c r="C22" s="123"/>
      <c r="D22" s="120">
        <f>SUM(D15:D20)</f>
        <v>6216483.3600000227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7">
        <f>-'NOTAS '!D233</f>
        <v>-6842912.8099999996</v>
      </c>
      <c r="C25" s="127"/>
      <c r="D25" s="157">
        <v>-709478</v>
      </c>
    </row>
    <row r="26" spans="1:4" x14ac:dyDescent="0.2">
      <c r="A26" s="126" t="s">
        <v>165</v>
      </c>
      <c r="B26" s="216">
        <v>0</v>
      </c>
      <c r="C26" s="129"/>
      <c r="D26" s="216"/>
    </row>
    <row r="27" spans="1:4" x14ac:dyDescent="0.2">
      <c r="A27" s="115" t="s">
        <v>166</v>
      </c>
      <c r="B27" s="120">
        <f>SUM(B25:B26)</f>
        <v>-6842912.8099999996</v>
      </c>
      <c r="C27" s="123"/>
      <c r="D27" s="120">
        <f>SUM(D25:D26)</f>
        <v>-709478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382</v>
      </c>
      <c r="B30" s="118">
        <f>-'BALANCE GENERAL'!I20</f>
        <v>209725</v>
      </c>
      <c r="C30" s="128"/>
      <c r="D30" s="118">
        <v>1051000</v>
      </c>
    </row>
    <row r="31" spans="1:4" x14ac:dyDescent="0.2">
      <c r="A31" s="126" t="s">
        <v>383</v>
      </c>
      <c r="B31" s="118"/>
      <c r="C31" s="128"/>
      <c r="D31" s="118">
        <v>0</v>
      </c>
    </row>
    <row r="32" spans="1:4" ht="25.5" x14ac:dyDescent="0.2">
      <c r="A32" s="279" t="s">
        <v>384</v>
      </c>
      <c r="B32" s="118">
        <f>+'BALANCE GENERAL'!I34</f>
        <v>-282825</v>
      </c>
      <c r="C32" s="128"/>
      <c r="D32" s="118">
        <v>-961369</v>
      </c>
    </row>
    <row r="33" spans="1:22" x14ac:dyDescent="0.2">
      <c r="A33" s="126" t="s">
        <v>165</v>
      </c>
      <c r="B33" s="216"/>
      <c r="C33" s="128"/>
      <c r="D33" s="216"/>
    </row>
    <row r="34" spans="1:22" x14ac:dyDescent="0.2">
      <c r="A34" s="177" t="s">
        <v>114</v>
      </c>
      <c r="B34" s="178">
        <f>SUM(B30:B33)</f>
        <v>-73100</v>
      </c>
      <c r="C34" s="179"/>
      <c r="D34" s="178">
        <f>SUM(D30:D33)</f>
        <v>89631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-5166049.159999988</v>
      </c>
      <c r="C36" s="128"/>
      <c r="D36" s="118">
        <f>+D22+D27+D34</f>
        <v>5596636.3600000227</v>
      </c>
    </row>
    <row r="37" spans="1:22" x14ac:dyDescent="0.2">
      <c r="A37" s="126" t="s">
        <v>116</v>
      </c>
      <c r="B37" s="304">
        <v>144024143</v>
      </c>
      <c r="C37" s="129"/>
      <c r="D37" s="216">
        <v>147094297</v>
      </c>
    </row>
    <row r="38" spans="1:22" s="115" customFormat="1" ht="13.5" thickBot="1" x14ac:dyDescent="0.25">
      <c r="A38" s="115" t="s">
        <v>170</v>
      </c>
      <c r="B38" s="218">
        <f>SUM(B36:B37)</f>
        <v>138858093.84</v>
      </c>
      <c r="D38" s="218">
        <f>SUM(D36:D37)</f>
        <v>152690933.36000001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</row>
    <row r="39" spans="1:22" s="115" customFormat="1" ht="13.5" thickTop="1" x14ac:dyDescent="0.2">
      <c r="B39" s="290"/>
      <c r="D39" s="290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24"/>
      <c r="B54" s="324"/>
      <c r="C54" s="324"/>
      <c r="D54" s="324"/>
      <c r="F54" s="95"/>
      <c r="G54" s="95"/>
      <c r="H54" s="95"/>
    </row>
    <row r="55" spans="1:8" s="117" customFormat="1" x14ac:dyDescent="0.2">
      <c r="A55" s="322" t="s">
        <v>337</v>
      </c>
      <c r="B55" s="322"/>
      <c r="C55" s="322"/>
      <c r="D55" s="322"/>
      <c r="F55" s="95"/>
      <c r="G55" s="95"/>
      <c r="H55" s="95"/>
    </row>
    <row r="56" spans="1:8" x14ac:dyDescent="0.2">
      <c r="A56" s="321"/>
      <c r="B56" s="321"/>
      <c r="C56" s="321"/>
      <c r="D56" s="321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20"/>
      <c r="B59" s="320"/>
      <c r="C59" s="320"/>
      <c r="D59" s="320"/>
      <c r="E59" s="95"/>
    </row>
    <row r="60" spans="1:8" x14ac:dyDescent="0.2">
      <c r="A60" s="321"/>
      <c r="B60" s="321"/>
      <c r="C60" s="321"/>
      <c r="D60" s="321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5" zoomScaleNormal="100" workbookViewId="0">
      <selection activeCell="E46" sqref="E46"/>
    </sheetView>
  </sheetViews>
  <sheetFormatPr baseColWidth="10" defaultColWidth="11.42578125" defaultRowHeight="18.75" x14ac:dyDescent="0.3"/>
  <cols>
    <col min="1" max="1" width="11.42578125" style="224" hidden="1" customWidth="1"/>
    <col min="2" max="2" width="2.7109375" style="223" customWidth="1"/>
    <col min="3" max="3" width="49.42578125" style="223" customWidth="1"/>
    <col min="4" max="4" width="3.42578125" style="223" customWidth="1"/>
    <col min="5" max="5" width="19.42578125" style="226" bestFit="1" customWidth="1"/>
    <col min="6" max="6" width="8.140625" style="226" customWidth="1"/>
    <col min="7" max="7" width="14.140625" style="226" hidden="1" customWidth="1"/>
    <col min="8" max="8" width="1.7109375" style="226" hidden="1" customWidth="1"/>
    <col min="9" max="9" width="13.7109375" style="226" hidden="1" customWidth="1"/>
    <col min="10" max="10" width="1.28515625" style="226" customWidth="1"/>
    <col min="11" max="11" width="23.28515625" style="223" customWidth="1"/>
    <col min="12" max="12" width="10.42578125" style="223" customWidth="1"/>
    <col min="13" max="13" width="21.140625" style="223" bestFit="1" customWidth="1"/>
    <col min="14" max="14" width="3.7109375" style="223" customWidth="1"/>
    <col min="15" max="15" width="17.42578125" style="223" customWidth="1"/>
    <col min="16" max="16" width="13.140625" style="224" bestFit="1" customWidth="1"/>
    <col min="17" max="16384" width="11.42578125" style="224"/>
  </cols>
  <sheetData>
    <row r="5" spans="2:16" ht="15" customHeight="1" x14ac:dyDescent="0.2">
      <c r="B5" s="327" t="s">
        <v>309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2:16" x14ac:dyDescent="0.2">
      <c r="B6" s="327" t="s">
        <v>117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2:16" x14ac:dyDescent="0.2">
      <c r="B7" s="327" t="s">
        <v>440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</row>
    <row r="8" spans="2:16" x14ac:dyDescent="0.2">
      <c r="B8" s="327" t="s">
        <v>118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</row>
    <row r="9" spans="2:16" x14ac:dyDescent="0.3">
      <c r="C9" s="225"/>
      <c r="D9" s="225"/>
      <c r="H9" s="227"/>
      <c r="L9" s="225"/>
    </row>
    <row r="10" spans="2:16" ht="90" x14ac:dyDescent="0.25">
      <c r="E10" s="228" t="s">
        <v>119</v>
      </c>
      <c r="F10" s="229"/>
      <c r="G10" s="228" t="s">
        <v>120</v>
      </c>
      <c r="H10" s="230"/>
      <c r="I10" s="228" t="s">
        <v>121</v>
      </c>
      <c r="J10" s="229"/>
      <c r="K10" s="228" t="s">
        <v>122</v>
      </c>
      <c r="L10" s="229"/>
      <c r="M10" s="228" t="s">
        <v>123</v>
      </c>
      <c r="N10" s="231"/>
      <c r="O10" s="231"/>
      <c r="P10" s="232"/>
    </row>
    <row r="11" spans="2:16" x14ac:dyDescent="0.25">
      <c r="C11" s="233" t="s">
        <v>385</v>
      </c>
      <c r="D11" s="231"/>
      <c r="E11" s="234">
        <v>46598841</v>
      </c>
      <c r="F11" s="235"/>
      <c r="G11" s="234">
        <v>0</v>
      </c>
      <c r="H11" s="236"/>
      <c r="I11" s="234">
        <v>0</v>
      </c>
      <c r="J11" s="235"/>
      <c r="K11" s="236">
        <f>+'BALANCE GENERAL'!D42</f>
        <v>94457549.140000001</v>
      </c>
      <c r="L11" s="236"/>
      <c r="M11" s="236">
        <f>SUM(E11:K11)</f>
        <v>141056390.13999999</v>
      </c>
      <c r="N11" s="236"/>
      <c r="O11" s="237"/>
      <c r="P11" s="238"/>
    </row>
    <row r="12" spans="2:16" s="240" customFormat="1" x14ac:dyDescent="0.3">
      <c r="B12" s="226"/>
      <c r="C12" s="231" t="s">
        <v>124</v>
      </c>
      <c r="D12" s="231"/>
      <c r="E12" s="234">
        <v>0</v>
      </c>
      <c r="F12" s="235"/>
      <c r="G12" s="234">
        <v>0</v>
      </c>
      <c r="H12" s="236"/>
      <c r="I12" s="234"/>
      <c r="J12" s="235"/>
      <c r="K12" s="234"/>
      <c r="L12" s="236"/>
      <c r="M12" s="234">
        <f>SUM(E12,G12,I12,K12)</f>
        <v>0</v>
      </c>
      <c r="N12" s="239"/>
      <c r="O12" s="226"/>
    </row>
    <row r="13" spans="2:16" s="240" customFormat="1" x14ac:dyDescent="0.3">
      <c r="B13" s="226"/>
      <c r="C13" s="231" t="s">
        <v>125</v>
      </c>
      <c r="D13" s="231"/>
      <c r="E13" s="234">
        <v>0</v>
      </c>
      <c r="F13" s="235"/>
      <c r="G13" s="234"/>
      <c r="H13" s="236"/>
      <c r="I13" s="234">
        <v>0</v>
      </c>
      <c r="J13" s="235"/>
      <c r="K13" s="234"/>
      <c r="L13" s="236"/>
      <c r="M13" s="234">
        <f>SUM(E13,G13,I13,K13)</f>
        <v>0</v>
      </c>
      <c r="N13" s="239"/>
      <c r="O13" s="226"/>
    </row>
    <row r="14" spans="2:16" x14ac:dyDescent="0.25">
      <c r="C14" s="231" t="s">
        <v>126</v>
      </c>
      <c r="D14" s="231"/>
      <c r="E14" s="234">
        <v>0</v>
      </c>
      <c r="F14" s="235"/>
      <c r="G14" s="234"/>
      <c r="H14" s="236"/>
      <c r="I14" s="234"/>
      <c r="J14" s="235"/>
      <c r="K14" s="236"/>
      <c r="L14" s="236"/>
      <c r="M14" s="236">
        <f>SUM(E14,G14,I14,K14)</f>
        <v>0</v>
      </c>
      <c r="N14" s="231"/>
      <c r="O14" s="241"/>
    </row>
    <row r="15" spans="2:16" x14ac:dyDescent="0.25">
      <c r="C15" s="231" t="s">
        <v>127</v>
      </c>
      <c r="D15" s="231"/>
      <c r="E15" s="242">
        <v>0</v>
      </c>
      <c r="F15" s="235"/>
      <c r="G15" s="234"/>
      <c r="H15" s="236"/>
      <c r="I15" s="234"/>
      <c r="J15" s="235"/>
      <c r="K15" s="243">
        <f>+'BALANCE GENERAL'!D41</f>
        <v>-3548166</v>
      </c>
      <c r="L15" s="236"/>
      <c r="M15" s="243">
        <f>SUM(E15,G15,I15,K15)</f>
        <v>-3548166</v>
      </c>
      <c r="N15" s="231"/>
      <c r="O15" s="241"/>
    </row>
    <row r="16" spans="2:16" ht="19.5" thickBot="1" x14ac:dyDescent="0.3">
      <c r="C16" s="233" t="s">
        <v>401</v>
      </c>
      <c r="D16" s="231"/>
      <c r="E16" s="259">
        <f>SUM(E11:E15)</f>
        <v>46598841</v>
      </c>
      <c r="F16" s="245"/>
      <c r="G16" s="244">
        <f>SUM(G11:G15)</f>
        <v>0</v>
      </c>
      <c r="H16" s="246"/>
      <c r="I16" s="244">
        <f>SUM(I11:I15)</f>
        <v>0</v>
      </c>
      <c r="J16" s="245"/>
      <c r="K16" s="252">
        <f>SUM(K11:K15)</f>
        <v>90909383.140000001</v>
      </c>
      <c r="L16" s="246"/>
      <c r="M16" s="250">
        <f>SUM(M11:M15)</f>
        <v>137508224.13999999</v>
      </c>
      <c r="N16" s="231"/>
      <c r="O16" s="258"/>
    </row>
    <row r="17" spans="2:15" ht="19.5" thickTop="1" x14ac:dyDescent="0.25">
      <c r="C17" s="231" t="s">
        <v>5</v>
      </c>
      <c r="D17" s="231"/>
      <c r="E17" s="234"/>
      <c r="F17" s="234"/>
      <c r="G17" s="234"/>
      <c r="H17" s="236"/>
      <c r="I17" s="234"/>
      <c r="J17" s="234"/>
      <c r="K17" s="236"/>
      <c r="L17" s="236"/>
      <c r="M17" s="236"/>
      <c r="N17" s="231"/>
    </row>
    <row r="18" spans="2:15" x14ac:dyDescent="0.25">
      <c r="C18" s="231"/>
      <c r="D18" s="231"/>
      <c r="E18" s="234"/>
      <c r="F18" s="234"/>
      <c r="G18" s="234"/>
      <c r="H18" s="236"/>
      <c r="I18" s="234"/>
      <c r="J18" s="234"/>
      <c r="K18" s="236"/>
      <c r="L18" s="236"/>
      <c r="M18" s="236"/>
      <c r="N18" s="231"/>
    </row>
    <row r="19" spans="2:15" s="240" customFormat="1" x14ac:dyDescent="0.3">
      <c r="B19" s="226"/>
      <c r="C19" s="247" t="s">
        <v>124</v>
      </c>
      <c r="D19" s="231"/>
      <c r="E19" s="234">
        <v>46598841</v>
      </c>
      <c r="F19" s="235"/>
      <c r="G19" s="234">
        <v>0</v>
      </c>
      <c r="H19" s="236"/>
      <c r="I19" s="234"/>
      <c r="J19" s="235"/>
      <c r="K19" s="234">
        <f>+'NOTAS '!F408</f>
        <v>89753228.00999999</v>
      </c>
      <c r="L19" s="236"/>
      <c r="M19" s="234">
        <f>SUM(E19,G19,I19,K19)-1</f>
        <v>136352068.00999999</v>
      </c>
      <c r="N19" s="239"/>
      <c r="O19" s="226"/>
    </row>
    <row r="20" spans="2:15" s="240" customFormat="1" ht="36" x14ac:dyDescent="0.3">
      <c r="B20" s="226"/>
      <c r="C20" s="247" t="s">
        <v>125</v>
      </c>
      <c r="D20" s="231"/>
      <c r="E20" s="234">
        <v>0</v>
      </c>
      <c r="F20" s="235"/>
      <c r="G20" s="234"/>
      <c r="H20" s="236"/>
      <c r="I20" s="234">
        <v>0</v>
      </c>
      <c r="J20" s="235"/>
      <c r="K20" s="234"/>
      <c r="L20" s="236"/>
      <c r="M20" s="234">
        <f>SUM(E20,G20,I20,K20)</f>
        <v>0</v>
      </c>
      <c r="N20" s="239"/>
      <c r="O20" s="226"/>
    </row>
    <row r="21" spans="2:15" s="240" customFormat="1" ht="36.75" x14ac:dyDescent="0.3">
      <c r="B21" s="226"/>
      <c r="C21" s="248" t="s">
        <v>128</v>
      </c>
      <c r="D21" s="231"/>
      <c r="E21" s="234">
        <v>0</v>
      </c>
      <c r="F21" s="235"/>
      <c r="G21" s="234"/>
      <c r="H21" s="236"/>
      <c r="I21" s="234">
        <v>0</v>
      </c>
      <c r="J21" s="235"/>
      <c r="K21" s="234">
        <v>0</v>
      </c>
      <c r="L21" s="236"/>
      <c r="M21" s="234">
        <f>SUM(E21,G21,I21,K21)</f>
        <v>0</v>
      </c>
      <c r="N21" s="239"/>
      <c r="O21" s="226"/>
    </row>
    <row r="22" spans="2:15" x14ac:dyDescent="0.25">
      <c r="C22" s="247" t="s">
        <v>126</v>
      </c>
      <c r="D22" s="231"/>
      <c r="E22" s="234">
        <v>0</v>
      </c>
      <c r="F22" s="235"/>
      <c r="G22" s="234"/>
      <c r="H22" s="236"/>
      <c r="I22" s="234"/>
      <c r="J22" s="235"/>
      <c r="K22" s="236">
        <v>0</v>
      </c>
      <c r="L22" s="236"/>
      <c r="M22" s="236">
        <f>SUM(E22,G22,I22,K22)</f>
        <v>0</v>
      </c>
      <c r="N22" s="231"/>
    </row>
    <row r="23" spans="2:15" x14ac:dyDescent="0.25">
      <c r="C23" s="247" t="s">
        <v>127</v>
      </c>
      <c r="D23" s="231"/>
      <c r="E23" s="242">
        <v>0</v>
      </c>
      <c r="F23" s="235"/>
      <c r="G23" s="234"/>
      <c r="H23" s="236"/>
      <c r="I23" s="234"/>
      <c r="J23" s="235"/>
      <c r="K23" s="249">
        <f>+'NOTAS '!F407</f>
        <v>-17400947.41</v>
      </c>
      <c r="L23" s="236"/>
      <c r="M23" s="249">
        <f>SUM(E23,G23,I23,K23)</f>
        <v>-17400947.41</v>
      </c>
      <c r="N23" s="231"/>
    </row>
    <row r="24" spans="2:15" ht="19.5" thickBot="1" x14ac:dyDescent="0.3">
      <c r="B24" s="225"/>
      <c r="C24" s="233" t="s">
        <v>441</v>
      </c>
      <c r="D24" s="231"/>
      <c r="E24" s="250">
        <f>SUM(E19:E23)</f>
        <v>46598841</v>
      </c>
      <c r="F24" s="251"/>
      <c r="G24" s="246">
        <f>SUM(G23,G16)</f>
        <v>0</v>
      </c>
      <c r="H24" s="234"/>
      <c r="I24" s="246">
        <f>SUM(I23,I16)</f>
        <v>0</v>
      </c>
      <c r="J24" s="251"/>
      <c r="K24" s="252">
        <f>SUM(K19:K23)</f>
        <v>72352280.599999994</v>
      </c>
      <c r="L24" s="236"/>
      <c r="M24" s="253">
        <f>SUM(M19:M23)</f>
        <v>118951120.59999999</v>
      </c>
      <c r="N24" s="231"/>
      <c r="O24" s="237"/>
    </row>
    <row r="25" spans="2:15" ht="19.5" thickTop="1" x14ac:dyDescent="0.3">
      <c r="B25" s="225"/>
      <c r="E25" s="254"/>
      <c r="F25" s="254"/>
      <c r="G25" s="254"/>
      <c r="H25" s="254"/>
      <c r="I25" s="254"/>
      <c r="J25" s="254"/>
      <c r="K25" s="241"/>
      <c r="L25" s="241"/>
      <c r="M25" s="241"/>
    </row>
    <row r="26" spans="2:15" s="255" customFormat="1" ht="18" hidden="1" x14ac:dyDescent="0.25">
      <c r="E26" s="256"/>
    </row>
    <row r="27" spans="2:15" s="255" customFormat="1" ht="18" hidden="1" x14ac:dyDescent="0.25">
      <c r="E27" s="256"/>
    </row>
    <row r="28" spans="2:15" s="255" customFormat="1" ht="18" hidden="1" x14ac:dyDescent="0.25"/>
    <row r="29" spans="2:15" s="255" customFormat="1" ht="18" hidden="1" x14ac:dyDescent="0.25"/>
    <row r="30" spans="2:15" s="255" customFormat="1" ht="18" hidden="1" x14ac:dyDescent="0.25"/>
    <row r="31" spans="2:15" s="255" customFormat="1" ht="18" hidden="1" x14ac:dyDescent="0.25"/>
    <row r="32" spans="2:15" s="255" customFormat="1" ht="18" hidden="1" x14ac:dyDescent="0.25"/>
    <row r="33" spans="2:13" s="255" customFormat="1" ht="18" hidden="1" x14ac:dyDescent="0.25"/>
    <row r="34" spans="2:13" s="255" customFormat="1" ht="18" hidden="1" x14ac:dyDescent="0.25"/>
    <row r="35" spans="2:13" s="255" customFormat="1" ht="18" hidden="1" x14ac:dyDescent="0.25"/>
    <row r="36" spans="2:13" s="255" customFormat="1" ht="18" hidden="1" x14ac:dyDescent="0.25"/>
    <row r="37" spans="2:13" hidden="1" x14ac:dyDescent="0.3">
      <c r="B37" s="225"/>
      <c r="E37" s="254"/>
      <c r="F37" s="254"/>
      <c r="G37" s="254"/>
      <c r="H37" s="254"/>
      <c r="I37" s="254"/>
      <c r="J37" s="254"/>
      <c r="K37" s="241"/>
      <c r="L37" s="241"/>
      <c r="M37" s="241"/>
    </row>
    <row r="38" spans="2:13" x14ac:dyDescent="0.3">
      <c r="K38" s="258"/>
      <c r="M38" s="241"/>
    </row>
    <row r="40" spans="2:13" s="17" customFormat="1" ht="12.75" x14ac:dyDescent="0.2"/>
    <row r="41" spans="2:13" s="255" customFormat="1" x14ac:dyDescent="0.3">
      <c r="C41" s="288" t="s">
        <v>337</v>
      </c>
      <c r="D41" s="223"/>
      <c r="E41" s="226"/>
      <c r="F41" s="226"/>
      <c r="G41" s="226"/>
      <c r="H41" s="226"/>
      <c r="I41" s="226"/>
      <c r="J41" s="226"/>
      <c r="K41" s="223"/>
    </row>
    <row r="42" spans="2:13" s="255" customFormat="1" ht="18" x14ac:dyDescent="0.25">
      <c r="D42" s="256"/>
    </row>
    <row r="43" spans="2:13" s="255" customFormat="1" ht="18" x14ac:dyDescent="0.25"/>
    <row r="44" spans="2:13" s="255" customFormat="1" ht="18" x14ac:dyDescent="0.25"/>
    <row r="45" spans="2:13" s="255" customFormat="1" ht="18" x14ac:dyDescent="0.25"/>
    <row r="46" spans="2:13" s="255" customFormat="1" ht="18" x14ac:dyDescent="0.25"/>
    <row r="47" spans="2:13" s="255" customFormat="1" ht="18" x14ac:dyDescent="0.25"/>
    <row r="48" spans="2:13" s="255" customFormat="1" ht="18" x14ac:dyDescent="0.25"/>
    <row r="49" spans="3:15" s="255" customFormat="1" ht="18" x14ac:dyDescent="0.25"/>
    <row r="50" spans="3:15" s="255" customFormat="1" ht="18" x14ac:dyDescent="0.25"/>
    <row r="51" spans="3:15" s="255" customFormat="1" ht="18" x14ac:dyDescent="0.25"/>
    <row r="52" spans="3:15" x14ac:dyDescent="0.3">
      <c r="D52" s="254"/>
      <c r="E52" s="254"/>
      <c r="F52" s="254"/>
      <c r="G52" s="254"/>
      <c r="H52" s="254"/>
      <c r="I52" s="254"/>
      <c r="J52" s="241"/>
      <c r="K52" s="241"/>
      <c r="L52" s="241"/>
      <c r="O52" s="224"/>
    </row>
    <row r="53" spans="3:15" s="17" customFormat="1" ht="12.75" x14ac:dyDescent="0.2"/>
    <row r="54" spans="3:15" s="17" customFormat="1" ht="12.75" x14ac:dyDescent="0.2"/>
    <row r="55" spans="3:15" x14ac:dyDescent="0.3">
      <c r="C55" s="288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abSelected="1" topLeftCell="B1" workbookViewId="0">
      <selection activeCell="D48" sqref="D48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8.42578125" style="17" bestFit="1" customWidth="1"/>
    <col min="10" max="16384" width="11.5703125" style="17"/>
  </cols>
  <sheetData>
    <row r="1" spans="1:9" ht="14.25" x14ac:dyDescent="0.2">
      <c r="A1" s="328" t="s">
        <v>309</v>
      </c>
      <c r="B1" s="328"/>
      <c r="C1" s="328"/>
      <c r="D1" s="328"/>
      <c r="E1" s="328"/>
      <c r="F1" s="328"/>
      <c r="G1" s="328"/>
    </row>
    <row r="2" spans="1:9" ht="14.25" x14ac:dyDescent="0.2">
      <c r="A2" s="330" t="s">
        <v>129</v>
      </c>
      <c r="B2" s="330"/>
      <c r="C2" s="330"/>
      <c r="D2" s="330"/>
      <c r="E2" s="330"/>
      <c r="F2" s="330"/>
      <c r="G2" s="330"/>
      <c r="H2" s="16"/>
      <c r="I2" s="16"/>
    </row>
    <row r="3" spans="1:9" ht="14.25" x14ac:dyDescent="0.2">
      <c r="A3" s="330" t="s">
        <v>442</v>
      </c>
      <c r="B3" s="330"/>
      <c r="C3" s="330"/>
      <c r="D3" s="330"/>
      <c r="E3" s="330"/>
      <c r="F3" s="330"/>
      <c r="G3" s="330"/>
      <c r="H3" s="16"/>
      <c r="I3" s="16"/>
    </row>
    <row r="4" spans="1:9" ht="14.25" x14ac:dyDescent="0.2">
      <c r="A4" s="330" t="s">
        <v>130</v>
      </c>
      <c r="B4" s="330"/>
      <c r="C4" s="330"/>
      <c r="D4" s="330"/>
      <c r="E4" s="330"/>
      <c r="F4" s="330"/>
      <c r="G4" s="330"/>
      <c r="H4" s="16"/>
      <c r="I4" s="16"/>
    </row>
    <row r="5" spans="1:9" ht="14.25" x14ac:dyDescent="0.2">
      <c r="A5" s="331" t="s">
        <v>131</v>
      </c>
      <c r="B5" s="331"/>
      <c r="C5" s="331"/>
      <c r="D5" s="331"/>
      <c r="E5" s="331"/>
      <c r="F5" s="331"/>
      <c r="G5" s="331"/>
      <c r="H5" s="18"/>
      <c r="I5" s="18"/>
    </row>
    <row r="6" spans="1:9" ht="14.25" x14ac:dyDescent="0.2">
      <c r="A6" s="28"/>
      <c r="B6" s="331"/>
      <c r="C6" s="331"/>
      <c r="D6" s="331"/>
      <c r="E6" s="331"/>
      <c r="F6" s="331"/>
      <c r="G6" s="331"/>
      <c r="H6" s="18"/>
      <c r="I6" s="18"/>
    </row>
    <row r="7" spans="1:9" s="29" customFormat="1" ht="42.75" x14ac:dyDescent="0.25">
      <c r="B7" s="329" t="s">
        <v>132</v>
      </c>
      <c r="C7" s="329"/>
      <c r="D7" s="30" t="s">
        <v>133</v>
      </c>
      <c r="E7" s="30" t="s">
        <v>134</v>
      </c>
      <c r="F7" s="30" t="s">
        <v>135</v>
      </c>
      <c r="G7" s="30" t="s">
        <v>136</v>
      </c>
      <c r="I7" s="305"/>
    </row>
    <row r="8" spans="1:9" s="29" customFormat="1" ht="15" x14ac:dyDescent="0.25">
      <c r="B8" s="31">
        <v>1</v>
      </c>
      <c r="C8" s="32" t="s">
        <v>137</v>
      </c>
      <c r="D8" s="86">
        <f>SUM(D9:D11)</f>
        <v>433943562.77999997</v>
      </c>
      <c r="E8" s="86">
        <f>SUM(E9:E11)</f>
        <v>118612155.53</v>
      </c>
      <c r="F8" s="33">
        <f t="shared" ref="F8:F17" si="0">+E8/D8</f>
        <v>0.27333544198726556</v>
      </c>
      <c r="G8" s="86">
        <f>+D8-E8</f>
        <v>315331407.25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f>71978631+136964931.78</f>
        <v>208943562.78</v>
      </c>
      <c r="E10" s="88">
        <v>35989314</v>
      </c>
      <c r="F10" s="19">
        <f t="shared" si="0"/>
        <v>0.1722441865217629</v>
      </c>
      <c r="G10" s="87">
        <f>+D10-E10</f>
        <v>172954248.78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f>82582891.88+39949.65</f>
        <v>82622841.530000001</v>
      </c>
      <c r="F11" s="19">
        <f t="shared" si="0"/>
        <v>0.36721262902222224</v>
      </c>
      <c r="G11" s="87">
        <f t="shared" ref="G11:G20" si="1">+D11-E11</f>
        <v>142377158.47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433943562.77999997</v>
      </c>
      <c r="E12" s="86">
        <f>SUM(E13:E20)</f>
        <v>120059509.27000001</v>
      </c>
      <c r="F12" s="33">
        <f t="shared" si="0"/>
        <v>0.2766707921667399</v>
      </c>
      <c r="G12" s="86">
        <f t="shared" ref="G12:G19" si="2">+D12-E12</f>
        <v>313884053.50999999</v>
      </c>
    </row>
    <row r="13" spans="1:9" ht="15" x14ac:dyDescent="0.25">
      <c r="B13" s="20">
        <v>2.1</v>
      </c>
      <c r="C13" s="21" t="s">
        <v>142</v>
      </c>
      <c r="D13" s="87">
        <f>99640000+6100000+6500000+1000000+6320000+3242640+16869000+19678000+2957000+8682000+1000000+500000+7655920+7835000+970080+20314220</f>
        <v>209263860</v>
      </c>
      <c r="E13" s="87">
        <f>64137958.35+8996323.33</f>
        <v>73134281.680000007</v>
      </c>
      <c r="F13" s="22">
        <f t="shared" si="0"/>
        <v>0.34948357389565504</v>
      </c>
      <c r="G13" s="87">
        <f t="shared" si="2"/>
        <v>136129578.31999999</v>
      </c>
    </row>
    <row r="14" spans="1:9" ht="15" x14ac:dyDescent="0.25">
      <c r="B14" s="20">
        <v>2.2000000000000002</v>
      </c>
      <c r="C14" s="21" t="s">
        <v>143</v>
      </c>
      <c r="D14" s="87">
        <f>59160614+1900000-285000-4200000+4200000+500000+1000000+1695000+16581015.08+1210000+9300000+750000+1150000-325000+105000+1000000+1000000+3900000+150000+150000+18543916.7-210000+16805000+5600000+5000</f>
        <v>139685545.78</v>
      </c>
      <c r="E14" s="87">
        <f>5458856.17+18355833.79</f>
        <v>23814689.960000001</v>
      </c>
      <c r="F14" s="22">
        <f t="shared" si="0"/>
        <v>0.17048786133897725</v>
      </c>
      <c r="G14" s="87">
        <f t="shared" si="2"/>
        <v>115870855.81999999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f>20849157+2500+10000+30000-30000+1700000+90000+120000+55000+150000-17500+24500000+40000+5000+150000+50000+100000+50000</f>
        <v>47854157</v>
      </c>
      <c r="E15" s="87">
        <f>355798.94+7117322.44</f>
        <v>7473121.3800000008</v>
      </c>
      <c r="F15" s="22">
        <f t="shared" si="0"/>
        <v>0.15616451837193582</v>
      </c>
      <c r="G15" s="87">
        <f t="shared" si="2"/>
        <v>40381035.619999997</v>
      </c>
      <c r="I15" s="24"/>
    </row>
    <row r="16" spans="1:9" ht="15" x14ac:dyDescent="0.25">
      <c r="B16" s="20">
        <v>2.4</v>
      </c>
      <c r="C16" s="21" t="s">
        <v>145</v>
      </c>
      <c r="D16" s="87">
        <f>15000000+500000+500000+17000000-12000000</f>
        <v>21000000</v>
      </c>
      <c r="E16" s="87">
        <f>3201256.86+5198246.45</f>
        <v>8399503.3100000005</v>
      </c>
      <c r="F16" s="22">
        <f t="shared" si="0"/>
        <v>0.39997634809523813</v>
      </c>
      <c r="G16" s="87">
        <f t="shared" si="2"/>
        <v>12600496.689999999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f>4500000-940000-250000+125000+150000+11640000+100000+5000+300000+100000+10000+400000</f>
        <v>16140000</v>
      </c>
      <c r="E17" s="87">
        <v>7237912.9400000004</v>
      </c>
      <c r="F17" s="22">
        <f t="shared" si="0"/>
        <v>0.44844565923172247</v>
      </c>
      <c r="G17" s="87">
        <f t="shared" si="2"/>
        <v>8902087.0599999987</v>
      </c>
      <c r="I17" s="81"/>
    </row>
    <row r="18" spans="2:9" ht="15.6" customHeight="1" x14ac:dyDescent="0.25">
      <c r="B18" s="20">
        <v>2.7</v>
      </c>
      <c r="C18" s="21" t="s">
        <v>402</v>
      </c>
      <c r="D18" s="87">
        <v>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3"/>
      <c r="E19" s="183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0</v>
      </c>
      <c r="E21" s="86">
        <f>+E8-E12</f>
        <v>-1447353.7400000095</v>
      </c>
      <c r="F21" s="27">
        <f>+F8-F12</f>
        <v>-3.335350179474339E-3</v>
      </c>
      <c r="G21" s="89">
        <f>+G8-G12</f>
        <v>1447353.7400000095</v>
      </c>
      <c r="I21" s="24"/>
    </row>
    <row r="22" spans="2:9" x14ac:dyDescent="0.2">
      <c r="C22" s="269"/>
      <c r="D22" s="269"/>
      <c r="E22" s="270"/>
      <c r="I22" s="23"/>
    </row>
    <row r="23" spans="2:9" hidden="1" x14ac:dyDescent="0.2">
      <c r="C23" s="269"/>
      <c r="D23" s="270"/>
      <c r="E23" s="270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1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69"/>
      <c r="D36" s="269"/>
      <c r="E36" s="269"/>
    </row>
    <row r="37" spans="2:16" x14ac:dyDescent="0.2">
      <c r="C37" s="269" t="s">
        <v>414</v>
      </c>
      <c r="D37" s="269"/>
      <c r="E37" s="293">
        <v>118612155.53</v>
      </c>
    </row>
    <row r="38" spans="2:16" x14ac:dyDescent="0.2">
      <c r="C38" s="269" t="s">
        <v>479</v>
      </c>
      <c r="D38" s="269"/>
      <c r="E38" s="293">
        <v>136013102.94</v>
      </c>
    </row>
    <row r="39" spans="2:16" x14ac:dyDescent="0.2">
      <c r="C39" s="297" t="s">
        <v>415</v>
      </c>
      <c r="D39" s="297"/>
      <c r="E39" s="294">
        <f>+E37-E38</f>
        <v>-17400947.409999996</v>
      </c>
    </row>
    <row r="40" spans="2:16" x14ac:dyDescent="0.2">
      <c r="C40" s="269"/>
      <c r="D40" s="269"/>
      <c r="E40" s="117"/>
    </row>
    <row r="41" spans="2:16" x14ac:dyDescent="0.2">
      <c r="C41" s="119" t="s">
        <v>480</v>
      </c>
      <c r="D41" s="119"/>
      <c r="E41" s="294">
        <f>+E12</f>
        <v>120059509.27000001</v>
      </c>
    </row>
    <row r="42" spans="2:16" x14ac:dyDescent="0.2">
      <c r="C42" s="119" t="s">
        <v>481</v>
      </c>
      <c r="D42" s="119"/>
      <c r="E42" s="294">
        <f>+E38-E41</f>
        <v>15953593.669999987</v>
      </c>
    </row>
    <row r="43" spans="2:16" x14ac:dyDescent="0.2">
      <c r="C43" s="269" t="s">
        <v>416</v>
      </c>
      <c r="D43" s="117">
        <v>6893178.3799999999</v>
      </c>
      <c r="E43" s="117"/>
    </row>
    <row r="44" spans="2:16" x14ac:dyDescent="0.2">
      <c r="C44" s="269" t="s">
        <v>417</v>
      </c>
      <c r="D44" s="117">
        <f>2954676.36+43615.92+310058.3+88107.62+2373171.91</f>
        <v>5769630.1099999994</v>
      </c>
      <c r="E44" s="117"/>
    </row>
    <row r="45" spans="2:16" x14ac:dyDescent="0.2">
      <c r="C45" s="95" t="s">
        <v>403</v>
      </c>
      <c r="D45" s="295">
        <v>3290785.18</v>
      </c>
      <c r="E45" s="319">
        <f>SUM(D43:D45)</f>
        <v>15953593.669999998</v>
      </c>
    </row>
    <row r="46" spans="2:16" s="255" customFormat="1" ht="18" x14ac:dyDescent="0.25">
      <c r="D46" s="256"/>
      <c r="E46" s="296"/>
    </row>
    <row r="47" spans="2:16" s="255" customFormat="1" ht="18" x14ac:dyDescent="0.25">
      <c r="D47" s="256"/>
    </row>
    <row r="48" spans="2:16" s="255" customFormat="1" ht="18" x14ac:dyDescent="0.25"/>
    <row r="49" spans="2:14" s="255" customFormat="1" ht="18" x14ac:dyDescent="0.25"/>
    <row r="50" spans="2:14" s="255" customFormat="1" ht="18" x14ac:dyDescent="0.25"/>
    <row r="51" spans="2:14" s="255" customFormat="1" ht="18" x14ac:dyDescent="0.25"/>
    <row r="52" spans="2:14" s="255" customFormat="1" ht="18" x14ac:dyDescent="0.25"/>
    <row r="53" spans="2:14" s="255" customFormat="1" ht="18" x14ac:dyDescent="0.25"/>
    <row r="54" spans="2:14" s="255" customFormat="1" ht="18" x14ac:dyDescent="0.25"/>
    <row r="55" spans="2:14" s="255" customFormat="1" ht="18" x14ac:dyDescent="0.25"/>
    <row r="56" spans="2:14" s="255" customFormat="1" ht="18" x14ac:dyDescent="0.25"/>
    <row r="57" spans="2:14" s="224" customFormat="1" ht="18.75" x14ac:dyDescent="0.3">
      <c r="B57" s="223"/>
      <c r="C57" s="223"/>
      <c r="D57" s="254"/>
      <c r="E57" s="254"/>
      <c r="F57" s="254"/>
      <c r="G57" s="254"/>
      <c r="H57" s="254"/>
      <c r="I57" s="254"/>
      <c r="J57" s="241"/>
      <c r="K57" s="241"/>
      <c r="L57" s="241"/>
      <c r="M57" s="223"/>
      <c r="N57" s="223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35"/>
  <sheetViews>
    <sheetView showWhiteSpace="0" view="pageBreakPreview" zoomScale="96" zoomScaleNormal="96" zoomScaleSheetLayoutView="96" zoomScalePageLayoutView="73" workbookViewId="0">
      <selection activeCell="F6" sqref="F6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25.85546875" style="34" customWidth="1"/>
    <col min="6" max="6" width="27.7109375" style="35" customWidth="1"/>
    <col min="7" max="7" width="1.140625" style="35" customWidth="1"/>
    <col min="8" max="8" width="33.7109375" style="35" customWidth="1"/>
    <col min="9" max="9" width="16.85546875" style="34" hidden="1" customWidth="1"/>
    <col min="10" max="10" width="25.5703125" style="65" hidden="1" customWidth="1"/>
    <col min="11" max="11" width="0" style="34" hidden="1" customWidth="1"/>
    <col min="12" max="12" width="23.7109375" style="34" hidden="1" customWidth="1"/>
    <col min="13" max="15" width="0" style="34" hidden="1" customWidth="1"/>
    <col min="16" max="16" width="11.7109375" style="34"/>
    <col min="17" max="17" width="27.28515625" style="34" hidden="1" customWidth="1"/>
    <col min="18" max="18" width="0" style="34" hidden="1" customWidth="1"/>
    <col min="19" max="19" width="19.42578125" style="34" hidden="1" customWidth="1"/>
    <col min="20" max="20" width="11.7109375" style="34"/>
    <col min="21" max="21" width="19.42578125" style="34" bestFit="1" customWidth="1"/>
    <col min="22" max="16384" width="11.7109375" style="34"/>
  </cols>
  <sheetData>
    <row r="1" spans="1:16" x14ac:dyDescent="0.35">
      <c r="D1" s="335" t="s">
        <v>209</v>
      </c>
      <c r="E1" s="335"/>
      <c r="F1" s="335"/>
    </row>
    <row r="2" spans="1:16" x14ac:dyDescent="0.35">
      <c r="D2" s="335" t="s">
        <v>418</v>
      </c>
      <c r="E2" s="335"/>
      <c r="F2" s="335"/>
      <c r="G2" s="34"/>
    </row>
    <row r="3" spans="1:16" x14ac:dyDescent="0.35">
      <c r="D3" s="335" t="s">
        <v>210</v>
      </c>
      <c r="E3" s="335"/>
      <c r="F3" s="335"/>
      <c r="G3" s="34"/>
    </row>
    <row r="4" spans="1:16" x14ac:dyDescent="0.35">
      <c r="A4" s="146"/>
    </row>
    <row r="5" spans="1:16" ht="22.15" customHeight="1" x14ac:dyDescent="0.35">
      <c r="A5" s="147" t="s">
        <v>211</v>
      </c>
    </row>
    <row r="6" spans="1:16" ht="22.15" customHeight="1" x14ac:dyDescent="0.35">
      <c r="A6" s="147"/>
    </row>
    <row r="7" spans="1:16" ht="22.15" customHeight="1" x14ac:dyDescent="0.35">
      <c r="A7" s="315" t="s">
        <v>212</v>
      </c>
      <c r="B7" s="315"/>
      <c r="C7" s="315"/>
      <c r="D7" s="315"/>
      <c r="E7" s="315"/>
      <c r="F7" s="315"/>
      <c r="G7" s="311"/>
      <c r="H7" s="311"/>
    </row>
    <row r="8" spans="1:16" ht="22.15" customHeight="1" x14ac:dyDescent="0.35">
      <c r="A8" s="314" t="s">
        <v>215</v>
      </c>
      <c r="B8" s="314"/>
      <c r="C8" s="314"/>
      <c r="D8" s="314"/>
      <c r="E8" s="314"/>
      <c r="F8" s="314"/>
      <c r="G8" s="311"/>
      <c r="H8" s="311"/>
    </row>
    <row r="9" spans="1:16" ht="22.15" customHeight="1" x14ac:dyDescent="0.35">
      <c r="A9" s="314" t="s">
        <v>216</v>
      </c>
      <c r="B9" s="314"/>
      <c r="C9" s="314"/>
      <c r="D9" s="314"/>
      <c r="E9" s="314"/>
      <c r="F9" s="314"/>
      <c r="G9" s="311"/>
      <c r="H9" s="311"/>
    </row>
    <row r="10" spans="1:16" ht="22.15" customHeight="1" x14ac:dyDescent="0.35">
      <c r="A10" s="336" t="s">
        <v>217</v>
      </c>
      <c r="B10" s="336"/>
      <c r="C10" s="336"/>
      <c r="D10" s="336"/>
      <c r="E10" s="336"/>
      <c r="F10" s="336"/>
      <c r="G10" s="311"/>
      <c r="H10" s="311"/>
    </row>
    <row r="11" spans="1:16" ht="22.15" customHeight="1" x14ac:dyDescent="0.35">
      <c r="A11" s="310"/>
      <c r="B11" s="310"/>
      <c r="C11" s="310"/>
      <c r="D11" s="310"/>
      <c r="E11" s="310"/>
      <c r="F11" s="310"/>
      <c r="G11" s="311"/>
      <c r="H11" s="311"/>
    </row>
    <row r="12" spans="1:16" ht="22.15" customHeight="1" x14ac:dyDescent="0.35">
      <c r="A12" s="336" t="s">
        <v>213</v>
      </c>
      <c r="B12" s="336"/>
      <c r="C12" s="336"/>
      <c r="D12" s="336"/>
      <c r="E12" s="336"/>
      <c r="F12" s="336"/>
      <c r="G12" s="311"/>
      <c r="H12" s="311"/>
      <c r="I12" s="312"/>
      <c r="J12" s="313"/>
      <c r="K12" s="312"/>
      <c r="L12" s="312"/>
      <c r="M12" s="312"/>
      <c r="N12" s="312"/>
      <c r="O12" s="312"/>
      <c r="P12" s="312"/>
    </row>
    <row r="13" spans="1:16" ht="22.15" customHeight="1" x14ac:dyDescent="0.35">
      <c r="A13" s="314" t="s">
        <v>265</v>
      </c>
      <c r="B13" s="314"/>
      <c r="C13" s="314"/>
      <c r="D13" s="314"/>
      <c r="E13" s="314"/>
      <c r="F13" s="314"/>
      <c r="G13" s="311"/>
      <c r="H13" s="311"/>
      <c r="I13" s="312"/>
      <c r="J13" s="313"/>
      <c r="K13" s="312"/>
      <c r="L13" s="312"/>
      <c r="M13" s="312"/>
      <c r="N13" s="312"/>
      <c r="O13" s="312"/>
      <c r="P13" s="312"/>
    </row>
    <row r="14" spans="1:16" ht="22.15" customHeight="1" x14ac:dyDescent="0.35">
      <c r="A14" s="314" t="s">
        <v>338</v>
      </c>
      <c r="B14" s="314"/>
      <c r="C14" s="314"/>
      <c r="D14" s="314"/>
      <c r="E14" s="314"/>
      <c r="F14" s="314"/>
      <c r="G14" s="311"/>
      <c r="H14" s="311"/>
      <c r="I14" s="312"/>
      <c r="J14" s="313"/>
      <c r="K14" s="312"/>
      <c r="L14" s="312"/>
      <c r="M14" s="312"/>
      <c r="N14" s="312"/>
      <c r="O14" s="312"/>
      <c r="P14" s="312"/>
    </row>
    <row r="15" spans="1:16" ht="22.15" customHeight="1" x14ac:dyDescent="0.35">
      <c r="A15" s="314" t="s">
        <v>214</v>
      </c>
      <c r="B15" s="314"/>
      <c r="C15" s="314"/>
      <c r="D15" s="314"/>
      <c r="E15" s="314"/>
      <c r="F15" s="314"/>
      <c r="G15" s="311"/>
      <c r="H15" s="311"/>
      <c r="I15" s="312"/>
      <c r="J15" s="313"/>
      <c r="K15" s="312"/>
      <c r="L15" s="312"/>
      <c r="M15" s="312"/>
      <c r="N15" s="312"/>
      <c r="O15" s="312"/>
      <c r="P15" s="312"/>
    </row>
    <row r="16" spans="1:16" ht="22.15" customHeight="1" x14ac:dyDescent="0.35">
      <c r="A16" s="314" t="s">
        <v>218</v>
      </c>
      <c r="B16" s="314"/>
      <c r="C16" s="314"/>
      <c r="D16" s="314"/>
      <c r="E16" s="314"/>
      <c r="F16" s="311"/>
      <c r="G16" s="311"/>
      <c r="H16" s="311"/>
      <c r="I16" s="312"/>
      <c r="J16" s="313"/>
      <c r="K16" s="312"/>
      <c r="L16" s="312"/>
      <c r="M16" s="312"/>
      <c r="N16" s="312"/>
      <c r="O16" s="312"/>
      <c r="P16" s="312"/>
    </row>
    <row r="17" spans="1:16" ht="22.15" customHeight="1" x14ac:dyDescent="0.35">
      <c r="A17" s="336" t="s">
        <v>219</v>
      </c>
      <c r="B17" s="336"/>
      <c r="C17" s="336"/>
      <c r="D17" s="336"/>
      <c r="E17" s="336"/>
      <c r="F17" s="336"/>
      <c r="G17" s="336"/>
      <c r="H17" s="336"/>
      <c r="I17" s="312"/>
      <c r="J17" s="313"/>
      <c r="K17" s="312"/>
      <c r="L17" s="312"/>
      <c r="M17" s="312"/>
      <c r="N17" s="312"/>
      <c r="O17" s="312"/>
      <c r="P17" s="312"/>
    </row>
    <row r="18" spans="1:16" ht="22.15" customHeight="1" x14ac:dyDescent="0.35">
      <c r="A18" s="310"/>
      <c r="B18" s="310"/>
      <c r="C18" s="310"/>
      <c r="D18" s="310"/>
      <c r="E18" s="310"/>
      <c r="F18" s="310"/>
      <c r="G18" s="310"/>
      <c r="H18" s="310"/>
      <c r="I18" s="312"/>
      <c r="J18" s="313"/>
      <c r="K18" s="312"/>
      <c r="L18" s="312"/>
      <c r="M18" s="312"/>
      <c r="N18" s="312"/>
      <c r="O18" s="312"/>
      <c r="P18" s="312"/>
    </row>
    <row r="19" spans="1:16" ht="22.15" customHeight="1" x14ac:dyDescent="0.35">
      <c r="A19" s="314" t="s">
        <v>220</v>
      </c>
      <c r="B19" s="314"/>
      <c r="C19" s="314"/>
      <c r="D19" s="314"/>
      <c r="E19" s="314"/>
      <c r="F19" s="311"/>
      <c r="G19" s="311"/>
      <c r="H19" s="311"/>
      <c r="I19" s="312"/>
      <c r="J19" s="313"/>
      <c r="K19" s="312"/>
      <c r="L19" s="312"/>
      <c r="M19" s="312"/>
      <c r="N19" s="312"/>
      <c r="O19" s="312"/>
      <c r="P19" s="312"/>
    </row>
    <row r="20" spans="1:16" ht="22.15" customHeight="1" x14ac:dyDescent="0.35">
      <c r="A20" s="314" t="s">
        <v>222</v>
      </c>
      <c r="B20" s="314"/>
      <c r="C20" s="314"/>
      <c r="D20" s="314"/>
      <c r="E20" s="314"/>
      <c r="F20" s="311"/>
      <c r="G20" s="311"/>
      <c r="H20" s="311"/>
      <c r="I20" s="312"/>
      <c r="J20" s="313"/>
      <c r="K20" s="312"/>
      <c r="L20" s="312"/>
      <c r="M20" s="312"/>
      <c r="N20" s="312"/>
      <c r="O20" s="312"/>
      <c r="P20" s="312"/>
    </row>
    <row r="21" spans="1:16" ht="22.15" customHeight="1" x14ac:dyDescent="0.35">
      <c r="A21" s="314" t="s">
        <v>221</v>
      </c>
      <c r="B21" s="314"/>
      <c r="C21" s="314"/>
      <c r="D21" s="314"/>
      <c r="E21" s="314"/>
      <c r="F21" s="311"/>
      <c r="G21" s="311"/>
      <c r="H21" s="311"/>
      <c r="I21" s="312"/>
      <c r="J21" s="313"/>
      <c r="K21" s="312"/>
      <c r="L21" s="312"/>
      <c r="M21" s="312"/>
      <c r="N21" s="312"/>
      <c r="O21" s="312"/>
      <c r="P21" s="312"/>
    </row>
    <row r="22" spans="1:16" ht="22.15" customHeight="1" x14ac:dyDescent="0.35"/>
    <row r="23" spans="1:16" ht="22.15" customHeight="1" x14ac:dyDescent="0.35">
      <c r="A23" s="148" t="s">
        <v>223</v>
      </c>
      <c r="B23" s="148"/>
      <c r="C23" s="148"/>
      <c r="D23" s="148"/>
    </row>
    <row r="24" spans="1:16" ht="22.15" customHeight="1" x14ac:dyDescent="0.35"/>
    <row r="25" spans="1:16" ht="22.15" customHeight="1" x14ac:dyDescent="0.35">
      <c r="A25" s="146" t="s">
        <v>485</v>
      </c>
      <c r="B25" s="146"/>
      <c r="C25" s="146"/>
      <c r="D25" s="146"/>
      <c r="E25" s="146"/>
    </row>
    <row r="26" spans="1:16" ht="22.15" customHeight="1" x14ac:dyDescent="0.35">
      <c r="A26" s="146" t="s">
        <v>486</v>
      </c>
      <c r="B26" s="146"/>
      <c r="C26" s="146"/>
      <c r="D26" s="146"/>
      <c r="E26" s="146"/>
    </row>
    <row r="27" spans="1:16" ht="22.15" customHeight="1" x14ac:dyDescent="0.35">
      <c r="A27" s="150" t="s">
        <v>224</v>
      </c>
      <c r="B27" s="150"/>
      <c r="C27" s="149"/>
      <c r="D27" s="298" t="s">
        <v>225</v>
      </c>
      <c r="E27" s="149"/>
    </row>
    <row r="28" spans="1:16" ht="22.15" customHeight="1" x14ac:dyDescent="0.35">
      <c r="A28" s="337" t="s">
        <v>226</v>
      </c>
      <c r="B28" s="337"/>
      <c r="C28" s="337"/>
      <c r="D28" s="298" t="s">
        <v>227</v>
      </c>
      <c r="E28" s="149"/>
    </row>
    <row r="29" spans="1:16" ht="22.15" customHeight="1" x14ac:dyDescent="0.35">
      <c r="A29" s="150" t="s">
        <v>228</v>
      </c>
      <c r="B29" s="150"/>
      <c r="C29" s="149"/>
      <c r="D29" s="150" t="s">
        <v>229</v>
      </c>
      <c r="E29" s="149"/>
    </row>
    <row r="30" spans="1:16" ht="22.15" customHeight="1" x14ac:dyDescent="0.35">
      <c r="A30" s="150" t="s">
        <v>230</v>
      </c>
      <c r="B30" s="150"/>
      <c r="C30" s="149"/>
      <c r="D30" s="150" t="s">
        <v>231</v>
      </c>
      <c r="E30" s="149"/>
    </row>
    <row r="31" spans="1:16" ht="22.15" customHeight="1" x14ac:dyDescent="0.35"/>
    <row r="32" spans="1:16" ht="22.15" customHeight="1" x14ac:dyDescent="0.35">
      <c r="A32" s="148" t="s">
        <v>232</v>
      </c>
      <c r="B32" s="148"/>
      <c r="C32" s="148"/>
      <c r="D32" s="148"/>
    </row>
    <row r="33" spans="1:10" ht="22.15" customHeight="1" x14ac:dyDescent="0.35"/>
    <row r="34" spans="1:10" ht="22.15" customHeight="1" x14ac:dyDescent="0.35">
      <c r="A34" s="146" t="s">
        <v>487</v>
      </c>
      <c r="B34" s="146"/>
      <c r="C34" s="146"/>
      <c r="D34" s="146"/>
      <c r="E34" s="146"/>
    </row>
    <row r="35" spans="1:10" ht="22.15" customHeight="1" x14ac:dyDescent="0.35">
      <c r="A35" s="146" t="s">
        <v>488</v>
      </c>
      <c r="B35" s="146"/>
      <c r="C35" s="146"/>
      <c r="D35" s="146"/>
      <c r="E35" s="146"/>
    </row>
    <row r="36" spans="1:10" ht="22.15" customHeight="1" x14ac:dyDescent="0.35">
      <c r="A36" s="34" t="s">
        <v>489</v>
      </c>
    </row>
    <row r="37" spans="1:10" ht="22.15" customHeight="1" x14ac:dyDescent="0.35"/>
    <row r="38" spans="1:10" ht="22.15" customHeight="1" x14ac:dyDescent="0.35">
      <c r="A38" s="146" t="s">
        <v>233</v>
      </c>
      <c r="B38" s="146"/>
      <c r="C38" s="146"/>
      <c r="D38" s="146"/>
      <c r="E38" s="146"/>
    </row>
    <row r="39" spans="1:10" ht="22.15" customHeight="1" x14ac:dyDescent="0.35">
      <c r="A39" s="34" t="s">
        <v>234</v>
      </c>
    </row>
    <row r="40" spans="1:10" ht="22.15" customHeight="1" x14ac:dyDescent="0.35">
      <c r="A40" s="34" t="s">
        <v>235</v>
      </c>
    </row>
    <row r="41" spans="1:10" ht="22.15" customHeight="1" x14ac:dyDescent="0.35"/>
    <row r="42" spans="1:10" ht="22.15" customHeight="1" x14ac:dyDescent="0.35">
      <c r="A42" s="34" t="s">
        <v>236</v>
      </c>
    </row>
    <row r="43" spans="1:10" ht="22.15" customHeight="1" x14ac:dyDescent="0.35"/>
    <row r="44" spans="1:10" ht="22.15" customHeight="1" x14ac:dyDescent="0.35">
      <c r="A44" s="34" t="s">
        <v>495</v>
      </c>
    </row>
    <row r="45" spans="1:10" ht="22.15" customHeight="1" x14ac:dyDescent="0.35">
      <c r="A45" s="34" t="s">
        <v>496</v>
      </c>
    </row>
    <row r="46" spans="1:10" ht="22.15" customHeight="1" x14ac:dyDescent="0.35"/>
    <row r="47" spans="1:10" s="53" customFormat="1" ht="22.15" customHeight="1" x14ac:dyDescent="0.35">
      <c r="A47" s="53" t="s">
        <v>237</v>
      </c>
      <c r="F47" s="151"/>
      <c r="G47" s="151"/>
      <c r="H47" s="151"/>
      <c r="J47" s="152"/>
    </row>
    <row r="48" spans="1:10" ht="22.15" customHeight="1" x14ac:dyDescent="0.35">
      <c r="A48" s="144"/>
    </row>
    <row r="49" spans="1:9" ht="22.15" customHeight="1" x14ac:dyDescent="0.35">
      <c r="A49" s="34" t="s">
        <v>238</v>
      </c>
    </row>
    <row r="50" spans="1:9" ht="22.15" customHeight="1" x14ac:dyDescent="0.35">
      <c r="A50" s="144"/>
    </row>
    <row r="51" spans="1:9" ht="22.15" customHeight="1" x14ac:dyDescent="0.35">
      <c r="A51" s="53" t="s">
        <v>239</v>
      </c>
      <c r="B51" s="53"/>
      <c r="C51" s="53"/>
      <c r="D51" s="53"/>
    </row>
    <row r="52" spans="1:9" ht="22.15" customHeight="1" x14ac:dyDescent="0.35">
      <c r="A52" s="144"/>
    </row>
    <row r="53" spans="1:9" ht="22.15" customHeight="1" x14ac:dyDescent="0.35">
      <c r="A53" s="34" t="s">
        <v>240</v>
      </c>
    </row>
    <row r="54" spans="1:9" ht="22.15" customHeight="1" x14ac:dyDescent="0.35">
      <c r="A54" s="145"/>
    </row>
    <row r="55" spans="1:9" ht="22.15" customHeight="1" x14ac:dyDescent="0.35">
      <c r="A55" s="53" t="s">
        <v>241</v>
      </c>
      <c r="B55" s="53"/>
      <c r="C55" s="53"/>
      <c r="D55" s="53"/>
    </row>
    <row r="56" spans="1:9" ht="22.15" customHeight="1" x14ac:dyDescent="0.35">
      <c r="A56" s="144"/>
    </row>
    <row r="57" spans="1:9" ht="22.15" customHeight="1" x14ac:dyDescent="0.35">
      <c r="A57" s="34" t="s">
        <v>242</v>
      </c>
    </row>
    <row r="58" spans="1:9" ht="22.15" customHeight="1" x14ac:dyDescent="0.35">
      <c r="A58" s="144"/>
    </row>
    <row r="59" spans="1:9" ht="22.15" customHeight="1" x14ac:dyDescent="0.35">
      <c r="A59" s="53" t="s">
        <v>243</v>
      </c>
      <c r="B59" s="53"/>
      <c r="C59" s="53"/>
      <c r="D59" s="53"/>
    </row>
    <row r="60" spans="1:9" ht="22.15" customHeight="1" x14ac:dyDescent="0.35">
      <c r="A60" s="53" t="s">
        <v>244</v>
      </c>
      <c r="B60" s="53"/>
      <c r="C60" s="53"/>
      <c r="D60" s="53"/>
    </row>
    <row r="61" spans="1:9" ht="22.15" customHeight="1" x14ac:dyDescent="0.35">
      <c r="A61" s="34" t="s">
        <v>497</v>
      </c>
    </row>
    <row r="62" spans="1:9" ht="22.15" customHeight="1" x14ac:dyDescent="0.35">
      <c r="A62" s="36" t="s">
        <v>498</v>
      </c>
      <c r="B62" s="36"/>
      <c r="C62" s="36"/>
      <c r="D62" s="36"/>
      <c r="E62" s="36"/>
      <c r="F62" s="37"/>
      <c r="G62" s="37"/>
      <c r="H62" s="37"/>
      <c r="I62" s="36"/>
    </row>
    <row r="63" spans="1:9" ht="22.15" customHeight="1" x14ac:dyDescent="0.35">
      <c r="A63" s="36"/>
      <c r="B63" s="36"/>
      <c r="C63" s="36"/>
      <c r="D63" s="36"/>
      <c r="E63" s="36"/>
      <c r="F63" s="37"/>
      <c r="G63" s="37"/>
      <c r="H63" s="37"/>
      <c r="I63" s="36"/>
    </row>
    <row r="64" spans="1:9" ht="22.15" customHeight="1" x14ac:dyDescent="0.35">
      <c r="A64" s="36"/>
      <c r="B64" s="36"/>
      <c r="C64" s="36"/>
      <c r="D64" s="36"/>
      <c r="E64" s="36"/>
      <c r="F64" s="37"/>
      <c r="G64" s="37"/>
      <c r="H64" s="37"/>
      <c r="I64" s="36"/>
    </row>
    <row r="65" spans="1:9" ht="22.15" customHeight="1" x14ac:dyDescent="0.35">
      <c r="A65" s="53" t="s">
        <v>245</v>
      </c>
      <c r="B65" s="36"/>
      <c r="C65" s="36"/>
      <c r="D65" s="36"/>
      <c r="E65" s="36"/>
      <c r="F65" s="37"/>
      <c r="G65" s="37"/>
      <c r="H65" s="37"/>
      <c r="I65" s="36"/>
    </row>
    <row r="66" spans="1:9" ht="22.15" customHeight="1" x14ac:dyDescent="0.35">
      <c r="A66" s="34" t="s">
        <v>246</v>
      </c>
    </row>
    <row r="67" spans="1:9" ht="22.15" customHeight="1" x14ac:dyDescent="0.35">
      <c r="A67" s="36"/>
      <c r="B67" s="36"/>
      <c r="C67" s="36"/>
      <c r="D67" s="36"/>
      <c r="E67" s="36"/>
      <c r="F67" s="37"/>
      <c r="G67" s="37"/>
      <c r="H67" s="37"/>
      <c r="I67" s="36"/>
    </row>
    <row r="68" spans="1:9" ht="22.15" customHeight="1" x14ac:dyDescent="0.35">
      <c r="A68" s="36"/>
      <c r="B68" s="36"/>
      <c r="C68" s="36"/>
      <c r="D68" s="36"/>
      <c r="E68" s="36"/>
      <c r="F68" s="37"/>
      <c r="G68" s="37"/>
      <c r="H68" s="37"/>
      <c r="I68" s="36"/>
    </row>
    <row r="69" spans="1:9" ht="22.15" customHeight="1" x14ac:dyDescent="0.35">
      <c r="A69" s="53" t="s">
        <v>247</v>
      </c>
      <c r="B69" s="53"/>
      <c r="C69" s="53"/>
      <c r="D69" s="53"/>
    </row>
    <row r="70" spans="1:9" ht="22.15" customHeight="1" x14ac:dyDescent="0.35">
      <c r="A70" s="34" t="s">
        <v>248</v>
      </c>
    </row>
    <row r="71" spans="1:9" ht="22.15" customHeight="1" x14ac:dyDescent="0.35"/>
    <row r="72" spans="1:9" ht="22.15" customHeight="1" x14ac:dyDescent="0.35">
      <c r="A72" s="53" t="s">
        <v>249</v>
      </c>
      <c r="B72" s="53"/>
      <c r="C72" s="53"/>
      <c r="D72" s="53"/>
    </row>
    <row r="73" spans="1:9" ht="22.15" customHeight="1" x14ac:dyDescent="0.35">
      <c r="A73" s="53" t="s">
        <v>250</v>
      </c>
      <c r="B73" s="53"/>
      <c r="C73" s="53"/>
      <c r="D73" s="53"/>
    </row>
    <row r="74" spans="1:9" ht="22.15" customHeight="1" x14ac:dyDescent="0.35">
      <c r="A74" s="34" t="s">
        <v>251</v>
      </c>
      <c r="F74" s="34"/>
      <c r="G74" s="34"/>
      <c r="H74" s="34"/>
      <c r="I74" s="36"/>
    </row>
    <row r="75" spans="1:9" ht="22.15" customHeight="1" x14ac:dyDescent="0.35">
      <c r="A75" s="34" t="s">
        <v>252</v>
      </c>
      <c r="F75" s="34"/>
      <c r="G75" s="34"/>
      <c r="H75" s="34"/>
      <c r="I75" s="36"/>
    </row>
    <row r="76" spans="1:9" ht="22.15" customHeight="1" x14ac:dyDescent="0.35">
      <c r="A76" s="36"/>
      <c r="B76" s="36"/>
      <c r="C76" s="36"/>
      <c r="D76" s="36"/>
      <c r="E76" s="36"/>
      <c r="F76" s="37"/>
      <c r="G76" s="37"/>
      <c r="H76" s="37"/>
      <c r="I76" s="36"/>
    </row>
    <row r="77" spans="1:9" ht="22.15" customHeight="1" x14ac:dyDescent="0.35">
      <c r="A77" s="53" t="s">
        <v>253</v>
      </c>
      <c r="B77" s="53"/>
      <c r="C77" s="53"/>
      <c r="D77" s="53"/>
    </row>
    <row r="78" spans="1:9" ht="22.15" customHeight="1" x14ac:dyDescent="0.35">
      <c r="A78" s="34" t="s">
        <v>254</v>
      </c>
      <c r="F78" s="34"/>
      <c r="G78" s="34"/>
      <c r="H78" s="34"/>
      <c r="I78" s="36"/>
    </row>
    <row r="79" spans="1:9" ht="22.15" customHeight="1" x14ac:dyDescent="0.35">
      <c r="A79" s="145"/>
      <c r="B79" s="36"/>
      <c r="C79" s="36"/>
      <c r="D79" s="36"/>
      <c r="E79" s="36"/>
      <c r="F79" s="37"/>
      <c r="G79" s="37"/>
      <c r="H79" s="37"/>
      <c r="I79" s="36"/>
    </row>
    <row r="80" spans="1:9" ht="22.15" customHeight="1" x14ac:dyDescent="0.35">
      <c r="A80" s="53" t="s">
        <v>255</v>
      </c>
      <c r="B80" s="53"/>
      <c r="C80" s="53"/>
      <c r="D80" s="53"/>
    </row>
    <row r="81" spans="1:10" ht="22.15" customHeight="1" x14ac:dyDescent="0.35">
      <c r="A81" s="34" t="s">
        <v>256</v>
      </c>
      <c r="F81" s="34"/>
      <c r="G81" s="34"/>
      <c r="H81" s="34"/>
      <c r="I81" s="36"/>
    </row>
    <row r="82" spans="1:10" ht="22.15" customHeight="1" x14ac:dyDescent="0.35">
      <c r="A82" s="36"/>
      <c r="B82" s="36"/>
      <c r="C82" s="36"/>
      <c r="D82" s="36"/>
      <c r="E82" s="36"/>
      <c r="F82" s="37"/>
      <c r="G82" s="37"/>
      <c r="H82" s="37"/>
      <c r="I82" s="36"/>
    </row>
    <row r="83" spans="1:10" ht="22.15" customHeight="1" x14ac:dyDescent="0.35">
      <c r="A83" s="53" t="s">
        <v>257</v>
      </c>
      <c r="B83" s="36"/>
      <c r="C83" s="36"/>
      <c r="D83" s="36"/>
      <c r="E83" s="36"/>
      <c r="F83" s="37"/>
      <c r="G83" s="37"/>
      <c r="H83" s="37"/>
      <c r="I83" s="36"/>
    </row>
    <row r="84" spans="1:10" ht="22.15" customHeight="1" x14ac:dyDescent="0.35">
      <c r="A84" s="34" t="s">
        <v>277</v>
      </c>
      <c r="F84" s="34"/>
      <c r="G84" s="34"/>
      <c r="H84" s="34"/>
      <c r="I84" s="36"/>
    </row>
    <row r="85" spans="1:10" ht="22.15" customHeight="1" x14ac:dyDescent="0.35">
      <c r="A85" s="165"/>
      <c r="F85" s="34"/>
      <c r="G85" s="34"/>
      <c r="H85" s="34"/>
      <c r="I85" s="36"/>
    </row>
    <row r="86" spans="1:10" ht="22.15" customHeight="1" x14ac:dyDescent="0.35">
      <c r="A86" s="34" t="s">
        <v>278</v>
      </c>
      <c r="F86" s="34"/>
      <c r="G86" s="34"/>
      <c r="H86" s="34"/>
      <c r="I86" s="36"/>
    </row>
    <row r="87" spans="1:10" ht="22.15" customHeight="1" x14ac:dyDescent="0.35">
      <c r="A87" s="165"/>
      <c r="B87" s="36"/>
      <c r="C87" s="36"/>
      <c r="D87" s="36"/>
      <c r="E87" s="36"/>
      <c r="F87" s="37"/>
      <c r="G87" s="37"/>
      <c r="H87" s="37"/>
      <c r="I87" s="36"/>
    </row>
    <row r="88" spans="1:10" ht="22.15" customHeight="1" x14ac:dyDescent="0.35">
      <c r="A88" s="34" t="s">
        <v>279</v>
      </c>
      <c r="F88" s="34"/>
      <c r="G88" s="34"/>
      <c r="H88" s="34"/>
      <c r="I88" s="36"/>
    </row>
    <row r="89" spans="1:10" ht="22.15" customHeight="1" x14ac:dyDescent="0.35">
      <c r="A89" s="165"/>
      <c r="B89" s="36"/>
      <c r="C89" s="36"/>
      <c r="D89" s="36"/>
      <c r="E89" s="36"/>
      <c r="F89" s="37"/>
      <c r="G89" s="37"/>
      <c r="H89" s="37"/>
      <c r="I89" s="36"/>
    </row>
    <row r="90" spans="1:10" ht="22.15" customHeight="1" x14ac:dyDescent="0.35">
      <c r="A90" s="34" t="s">
        <v>419</v>
      </c>
      <c r="F90" s="34"/>
      <c r="G90" s="34"/>
      <c r="H90" s="34"/>
      <c r="I90" s="36"/>
    </row>
    <row r="91" spans="1:10" ht="22.15" customHeight="1" x14ac:dyDescent="0.35">
      <c r="A91" s="34" t="s">
        <v>420</v>
      </c>
      <c r="F91" s="34"/>
      <c r="G91" s="34"/>
      <c r="H91" s="34"/>
      <c r="I91" s="36"/>
    </row>
    <row r="92" spans="1:10" ht="22.15" customHeight="1" x14ac:dyDescent="0.35">
      <c r="A92" s="166"/>
      <c r="B92" s="166"/>
      <c r="C92" s="166"/>
      <c r="D92" s="166"/>
      <c r="E92" s="166"/>
      <c r="F92" s="166"/>
      <c r="G92" s="37"/>
      <c r="H92" s="37"/>
      <c r="I92" s="36"/>
    </row>
    <row r="93" spans="1:10" ht="22.15" customHeight="1" x14ac:dyDescent="0.35">
      <c r="A93" s="166"/>
      <c r="B93" s="166"/>
      <c r="C93" s="166"/>
      <c r="D93" s="166"/>
      <c r="E93" s="166"/>
      <c r="F93" s="166"/>
      <c r="G93" s="37"/>
      <c r="H93" s="37"/>
      <c r="I93" s="36"/>
    </row>
    <row r="94" spans="1:10" s="53" customFormat="1" ht="22.15" customHeight="1" x14ac:dyDescent="0.35">
      <c r="A94" s="53" t="s">
        <v>258</v>
      </c>
      <c r="I94" s="38"/>
      <c r="J94" s="152"/>
    </row>
    <row r="95" spans="1:10" ht="22.15" customHeight="1" x14ac:dyDescent="0.35">
      <c r="A95" s="144"/>
      <c r="F95" s="34"/>
      <c r="G95" s="34"/>
      <c r="H95" s="34"/>
      <c r="I95" s="36"/>
    </row>
    <row r="96" spans="1:10" ht="22.15" customHeight="1" x14ac:dyDescent="0.35">
      <c r="A96" s="34" t="s">
        <v>421</v>
      </c>
      <c r="F96" s="34"/>
      <c r="G96" s="34"/>
      <c r="H96" s="34"/>
      <c r="I96" s="36"/>
    </row>
    <row r="97" spans="1:10" ht="22.15" customHeight="1" x14ac:dyDescent="0.35">
      <c r="F97" s="34"/>
      <c r="G97" s="34"/>
      <c r="H97" s="34"/>
      <c r="I97" s="36"/>
    </row>
    <row r="98" spans="1:10" ht="22.15" customHeight="1" x14ac:dyDescent="0.35">
      <c r="A98" s="34" t="s">
        <v>281</v>
      </c>
      <c r="F98" s="34"/>
      <c r="G98" s="34"/>
      <c r="H98" s="34"/>
      <c r="I98" s="36"/>
    </row>
    <row r="99" spans="1:10" ht="22.15" customHeight="1" x14ac:dyDescent="0.35">
      <c r="F99" s="34"/>
      <c r="G99" s="34"/>
      <c r="H99" s="34"/>
      <c r="I99" s="36"/>
    </row>
    <row r="100" spans="1:10" ht="22.15" customHeight="1" x14ac:dyDescent="0.35">
      <c r="A100" s="34" t="s">
        <v>282</v>
      </c>
      <c r="F100" s="34"/>
      <c r="G100" s="34"/>
      <c r="H100" s="34"/>
      <c r="I100" s="36"/>
    </row>
    <row r="101" spans="1:10" ht="22.15" customHeight="1" x14ac:dyDescent="0.35">
      <c r="F101" s="34"/>
      <c r="G101" s="34"/>
      <c r="H101" s="34"/>
      <c r="I101" s="36"/>
    </row>
    <row r="102" spans="1:10" ht="22.15" customHeight="1" x14ac:dyDescent="0.35">
      <c r="A102" s="34" t="s">
        <v>283</v>
      </c>
      <c r="F102" s="34"/>
      <c r="G102" s="34"/>
      <c r="H102" s="34"/>
      <c r="I102" s="36"/>
    </row>
    <row r="103" spans="1:10" ht="22.15" customHeight="1" x14ac:dyDescent="0.35">
      <c r="F103" s="34"/>
      <c r="G103" s="34"/>
      <c r="H103" s="34"/>
      <c r="I103" s="36"/>
    </row>
    <row r="104" spans="1:10" ht="22.15" customHeight="1" x14ac:dyDescent="0.35">
      <c r="A104" s="34" t="s">
        <v>284</v>
      </c>
      <c r="F104" s="34"/>
      <c r="G104" s="34"/>
      <c r="H104" s="34"/>
      <c r="I104" s="36"/>
    </row>
    <row r="105" spans="1:10" ht="22.15" customHeight="1" x14ac:dyDescent="0.35">
      <c r="F105" s="34"/>
      <c r="G105" s="34"/>
      <c r="H105" s="34"/>
      <c r="I105" s="36"/>
    </row>
    <row r="106" spans="1:10" ht="22.15" customHeight="1" x14ac:dyDescent="0.35">
      <c r="A106" s="34" t="s">
        <v>285</v>
      </c>
      <c r="F106" s="34"/>
      <c r="G106" s="34"/>
      <c r="H106" s="34"/>
      <c r="I106" s="36"/>
    </row>
    <row r="107" spans="1:10" ht="22.15" customHeight="1" x14ac:dyDescent="0.35">
      <c r="A107" s="145"/>
      <c r="B107" s="36"/>
      <c r="C107" s="36"/>
      <c r="D107" s="36"/>
      <c r="E107" s="36"/>
      <c r="F107" s="37"/>
      <c r="G107" s="37"/>
      <c r="H107" s="37"/>
      <c r="I107" s="36"/>
    </row>
    <row r="108" spans="1:10" s="53" customFormat="1" ht="22.15" customHeight="1" x14ac:dyDescent="0.35">
      <c r="A108" s="53" t="s">
        <v>280</v>
      </c>
      <c r="I108" s="38"/>
      <c r="J108" s="152"/>
    </row>
    <row r="109" spans="1:10" ht="22.15" customHeight="1" x14ac:dyDescent="0.35">
      <c r="A109" s="34" t="s">
        <v>259</v>
      </c>
      <c r="F109" s="34"/>
      <c r="G109" s="34"/>
      <c r="H109" s="34"/>
      <c r="I109" s="36"/>
    </row>
    <row r="110" spans="1:10" ht="22.15" customHeight="1" x14ac:dyDescent="0.35">
      <c r="A110" s="34" t="s">
        <v>260</v>
      </c>
      <c r="F110" s="34"/>
      <c r="G110" s="34"/>
      <c r="H110" s="34"/>
      <c r="I110" s="36"/>
    </row>
    <row r="111" spans="1:10" ht="22.15" customHeight="1" x14ac:dyDescent="0.35">
      <c r="A111" s="34" t="s">
        <v>261</v>
      </c>
      <c r="F111" s="34"/>
      <c r="G111" s="34"/>
      <c r="H111" s="34"/>
      <c r="I111" s="36"/>
    </row>
    <row r="112" spans="1:10" ht="22.15" customHeight="1" x14ac:dyDescent="0.35">
      <c r="A112" s="145"/>
      <c r="B112" s="36"/>
      <c r="C112" s="36"/>
      <c r="D112" s="36"/>
      <c r="E112" s="36"/>
      <c r="F112" s="37"/>
      <c r="G112" s="37"/>
      <c r="H112" s="37"/>
      <c r="I112" s="36"/>
    </row>
    <row r="113" spans="1:10" s="53" customFormat="1" ht="22.15" customHeight="1" x14ac:dyDescent="0.35">
      <c r="A113" s="53" t="s">
        <v>286</v>
      </c>
      <c r="I113" s="38"/>
      <c r="J113" s="152"/>
    </row>
    <row r="114" spans="1:10" ht="22.15" customHeight="1" x14ac:dyDescent="0.35">
      <c r="A114" s="145"/>
      <c r="B114" s="36"/>
      <c r="C114" s="36"/>
      <c r="D114" s="36"/>
      <c r="E114" s="36"/>
      <c r="F114" s="37"/>
      <c r="G114" s="37"/>
      <c r="H114" s="37"/>
      <c r="I114" s="36"/>
    </row>
    <row r="115" spans="1:10" ht="22.15" customHeight="1" x14ac:dyDescent="0.35">
      <c r="A115" s="34" t="s">
        <v>262</v>
      </c>
      <c r="F115" s="34"/>
      <c r="G115" s="34"/>
      <c r="H115" s="34"/>
      <c r="I115" s="36"/>
    </row>
    <row r="116" spans="1:10" ht="22.15" customHeight="1" x14ac:dyDescent="0.35">
      <c r="A116" s="34" t="s">
        <v>287</v>
      </c>
      <c r="F116" s="34"/>
      <c r="G116" s="34"/>
      <c r="H116" s="34"/>
      <c r="I116" s="36"/>
    </row>
    <row r="117" spans="1:10" s="53" customFormat="1" ht="22.15" customHeight="1" x14ac:dyDescent="0.35">
      <c r="A117" s="145"/>
      <c r="I117" s="38"/>
      <c r="J117" s="152"/>
    </row>
    <row r="118" spans="1:10" s="53" customFormat="1" ht="22.15" customHeight="1" x14ac:dyDescent="0.35">
      <c r="A118" s="53" t="s">
        <v>263</v>
      </c>
      <c r="I118" s="38"/>
      <c r="J118" s="152"/>
    </row>
    <row r="119" spans="1:10" ht="22.15" customHeight="1" x14ac:dyDescent="0.35">
      <c r="A119" s="34" t="s">
        <v>422</v>
      </c>
      <c r="F119" s="34"/>
      <c r="G119" s="34"/>
      <c r="H119" s="34"/>
      <c r="I119" s="36"/>
    </row>
    <row r="120" spans="1:10" ht="22.15" customHeight="1" x14ac:dyDescent="0.35">
      <c r="F120" s="34"/>
      <c r="G120" s="34"/>
      <c r="H120" s="34"/>
      <c r="I120" s="36"/>
    </row>
    <row r="121" spans="1:10" ht="22.15" customHeight="1" x14ac:dyDescent="0.35">
      <c r="A121" s="36"/>
      <c r="B121" s="36"/>
      <c r="C121" s="36"/>
      <c r="D121" s="36"/>
      <c r="E121" s="36"/>
      <c r="F121" s="37"/>
      <c r="G121" s="37"/>
      <c r="H121" s="37"/>
      <c r="I121" s="36"/>
    </row>
    <row r="122" spans="1:10" ht="22.15" customHeight="1" x14ac:dyDescent="0.35">
      <c r="A122" s="36"/>
      <c r="B122" s="36"/>
      <c r="C122" s="36"/>
      <c r="D122" s="36"/>
      <c r="E122" s="36"/>
      <c r="F122" s="37"/>
      <c r="G122" s="37"/>
      <c r="H122" s="37"/>
      <c r="I122" s="36"/>
    </row>
    <row r="123" spans="1:10" ht="22.15" customHeight="1" x14ac:dyDescent="0.35">
      <c r="A123" s="36"/>
      <c r="B123" s="36"/>
      <c r="C123" s="36"/>
      <c r="D123" s="36"/>
      <c r="E123" s="36"/>
      <c r="F123" s="37"/>
      <c r="G123" s="37"/>
      <c r="H123" s="37"/>
      <c r="I123" s="36"/>
    </row>
    <row r="124" spans="1:10" s="53" customFormat="1" ht="22.15" customHeight="1" x14ac:dyDescent="0.35">
      <c r="A124" s="53" t="s">
        <v>264</v>
      </c>
      <c r="I124" s="38"/>
      <c r="J124" s="152"/>
    </row>
    <row r="125" spans="1:10" ht="22.15" customHeight="1" x14ac:dyDescent="0.35">
      <c r="A125" s="34" t="s">
        <v>288</v>
      </c>
      <c r="F125" s="34"/>
      <c r="G125" s="34"/>
      <c r="H125" s="34"/>
      <c r="I125" s="36"/>
    </row>
    <row r="126" spans="1:10" ht="22.15" customHeight="1" x14ac:dyDescent="0.35">
      <c r="A126" s="34" t="s">
        <v>289</v>
      </c>
      <c r="F126" s="34"/>
      <c r="G126" s="34"/>
      <c r="H126" s="34"/>
      <c r="I126" s="36"/>
    </row>
    <row r="127" spans="1:10" ht="22.15" customHeight="1" x14ac:dyDescent="0.35">
      <c r="A127" s="36"/>
      <c r="B127" s="36"/>
      <c r="C127" s="36"/>
      <c r="D127" s="36"/>
      <c r="E127" s="36"/>
      <c r="F127" s="37"/>
      <c r="G127" s="37"/>
      <c r="H127" s="37"/>
      <c r="I127" s="36"/>
    </row>
    <row r="128" spans="1:10" ht="22.15" customHeight="1" x14ac:dyDescent="0.35">
      <c r="A128" s="38" t="s">
        <v>20</v>
      </c>
      <c r="B128" s="38" t="s">
        <v>21</v>
      </c>
      <c r="C128" s="39"/>
      <c r="D128" s="39"/>
      <c r="E128" s="36"/>
      <c r="F128" s="37"/>
      <c r="G128" s="37"/>
      <c r="H128" s="37"/>
      <c r="I128" s="36"/>
    </row>
    <row r="129" spans="1:10" ht="22.15" customHeight="1" x14ac:dyDescent="0.35">
      <c r="A129" s="36"/>
      <c r="B129" s="36"/>
      <c r="C129" s="36"/>
      <c r="D129" s="36"/>
      <c r="E129" s="36"/>
      <c r="F129" s="37"/>
      <c r="G129" s="37"/>
      <c r="H129" s="37"/>
      <c r="I129" s="36"/>
      <c r="J129" s="82"/>
    </row>
    <row r="130" spans="1:10" ht="22.15" customHeight="1" x14ac:dyDescent="0.35">
      <c r="A130" s="36" t="s">
        <v>423</v>
      </c>
      <c r="B130" s="36"/>
      <c r="C130" s="36"/>
      <c r="D130" s="36"/>
      <c r="E130" s="36"/>
      <c r="F130" s="37"/>
      <c r="G130" s="37"/>
      <c r="H130" s="37"/>
      <c r="I130" s="36"/>
      <c r="J130" s="82"/>
    </row>
    <row r="131" spans="1:10" ht="22.15" customHeight="1" x14ac:dyDescent="0.35">
      <c r="A131" s="36"/>
      <c r="B131" s="36"/>
      <c r="C131" s="36"/>
      <c r="D131" s="36"/>
      <c r="E131" s="36"/>
      <c r="F131" s="37"/>
      <c r="G131" s="37"/>
      <c r="H131" s="37"/>
      <c r="I131" s="36"/>
      <c r="J131" s="82"/>
    </row>
    <row r="132" spans="1:10" ht="22.15" customHeight="1" x14ac:dyDescent="0.35">
      <c r="A132" s="338" t="s">
        <v>4</v>
      </c>
      <c r="B132" s="339"/>
      <c r="C132" s="339"/>
      <c r="D132" s="339"/>
      <c r="E132" s="340"/>
      <c r="F132" s="153">
        <v>2025</v>
      </c>
      <c r="G132" s="40"/>
      <c r="H132" s="153">
        <v>2024</v>
      </c>
      <c r="I132" s="36"/>
      <c r="J132" s="82"/>
    </row>
    <row r="133" spans="1:10" ht="22.15" customHeight="1" x14ac:dyDescent="0.35">
      <c r="A133" s="266" t="s">
        <v>7</v>
      </c>
      <c r="B133" s="261"/>
      <c r="C133" s="261"/>
      <c r="D133" s="261"/>
      <c r="E133" s="262"/>
      <c r="F133" s="42">
        <v>172000</v>
      </c>
      <c r="G133" s="42"/>
      <c r="H133" s="42">
        <v>147000</v>
      </c>
      <c r="I133" s="36"/>
      <c r="J133" s="82"/>
    </row>
    <row r="134" spans="1:10" ht="22.15" customHeight="1" x14ac:dyDescent="0.35">
      <c r="A134" s="351" t="s">
        <v>8</v>
      </c>
      <c r="B134" s="352"/>
      <c r="C134" s="352"/>
      <c r="D134" s="352"/>
      <c r="E134" s="353"/>
      <c r="F134" s="44">
        <v>806687.25</v>
      </c>
      <c r="G134" s="44"/>
      <c r="H134" s="44">
        <v>707616</v>
      </c>
      <c r="I134" s="37"/>
    </row>
    <row r="135" spans="1:10" ht="22.15" customHeight="1" x14ac:dyDescent="0.35">
      <c r="A135" s="266" t="s">
        <v>363</v>
      </c>
      <c r="B135" s="267"/>
      <c r="C135" s="267"/>
      <c r="D135" s="267"/>
      <c r="E135" s="268"/>
      <c r="F135" s="44">
        <v>0</v>
      </c>
      <c r="G135" s="44"/>
      <c r="H135" s="44">
        <v>0</v>
      </c>
      <c r="I135" s="37"/>
    </row>
    <row r="136" spans="1:10" ht="22.15" customHeight="1" x14ac:dyDescent="0.35">
      <c r="A136" s="351" t="s">
        <v>399</v>
      </c>
      <c r="B136" s="352"/>
      <c r="C136" s="352"/>
      <c r="D136" s="352"/>
      <c r="E136" s="353"/>
      <c r="F136" s="44">
        <v>7129492.54</v>
      </c>
      <c r="G136" s="44"/>
      <c r="H136" s="44">
        <v>6823553.7000000002</v>
      </c>
      <c r="I136" s="37"/>
    </row>
    <row r="137" spans="1:10" ht="22.15" customHeight="1" x14ac:dyDescent="0.35">
      <c r="A137" s="164" t="s">
        <v>364</v>
      </c>
      <c r="B137" s="46"/>
      <c r="C137" s="46"/>
      <c r="D137" s="46"/>
      <c r="E137" s="186"/>
      <c r="F137" s="44">
        <v>8183953.2800000003</v>
      </c>
      <c r="G137" s="44"/>
      <c r="H137" s="44">
        <v>20068203.719999999</v>
      </c>
      <c r="I137" s="35"/>
    </row>
    <row r="138" spans="1:10" ht="22.15" customHeight="1" x14ac:dyDescent="0.35">
      <c r="A138" s="164" t="s">
        <v>365</v>
      </c>
      <c r="B138" s="46"/>
      <c r="C138" s="46"/>
      <c r="D138" s="46"/>
      <c r="E138" s="186"/>
      <c r="F138" s="44">
        <v>0</v>
      </c>
      <c r="G138" s="44"/>
      <c r="H138" s="44">
        <v>0</v>
      </c>
      <c r="I138" s="35"/>
    </row>
    <row r="139" spans="1:10" ht="22.15" customHeight="1" x14ac:dyDescent="0.35">
      <c r="A139" s="164" t="s">
        <v>366</v>
      </c>
      <c r="B139" s="46"/>
      <c r="C139" s="46"/>
      <c r="D139" s="46"/>
      <c r="E139" s="186"/>
      <c r="F139" s="44">
        <v>121554639.81999999</v>
      </c>
      <c r="G139" s="44"/>
      <c r="H139" s="44">
        <v>123725770.59999999</v>
      </c>
      <c r="I139" s="37"/>
    </row>
    <row r="140" spans="1:10" ht="22.15" customHeight="1" x14ac:dyDescent="0.35">
      <c r="A140" s="266" t="s">
        <v>367</v>
      </c>
      <c r="B140" s="267"/>
      <c r="C140" s="267"/>
      <c r="D140" s="267"/>
      <c r="E140" s="268"/>
      <c r="F140" s="44">
        <v>877728.69</v>
      </c>
      <c r="G140" s="44"/>
      <c r="H140" s="44">
        <v>877728.69</v>
      </c>
      <c r="I140" s="37"/>
    </row>
    <row r="141" spans="1:10" ht="22.15" customHeight="1" x14ac:dyDescent="0.35">
      <c r="A141" s="354" t="s">
        <v>443</v>
      </c>
      <c r="B141" s="355"/>
      <c r="C141" s="355"/>
      <c r="D141" s="355"/>
      <c r="E141" s="356"/>
      <c r="F141" s="278">
        <v>133592.78</v>
      </c>
      <c r="G141" s="47"/>
      <c r="H141" s="278">
        <v>341060.55</v>
      </c>
      <c r="I141" s="37"/>
    </row>
    <row r="142" spans="1:10" ht="22.15" customHeight="1" x14ac:dyDescent="0.35">
      <c r="A142" s="358" t="s">
        <v>1</v>
      </c>
      <c r="B142" s="359"/>
      <c r="C142" s="359"/>
      <c r="D142" s="359"/>
      <c r="E142" s="360"/>
      <c r="F142" s="47">
        <f>SUM(F133:F141)</f>
        <v>138858094.35999998</v>
      </c>
      <c r="G142" s="47"/>
      <c r="H142" s="47">
        <f>SUM(H133:H141)</f>
        <v>152690933.25999999</v>
      </c>
      <c r="I142" s="36"/>
    </row>
    <row r="143" spans="1:10" ht="22.15" customHeight="1" x14ac:dyDescent="0.35">
      <c r="A143" s="36"/>
      <c r="B143" s="36"/>
      <c r="C143" s="36"/>
      <c r="D143" s="36"/>
      <c r="E143" s="36"/>
      <c r="F143" s="37"/>
      <c r="G143" s="37"/>
      <c r="H143" s="48"/>
      <c r="I143" s="36"/>
    </row>
    <row r="144" spans="1:10" ht="22.15" customHeight="1" x14ac:dyDescent="0.35">
      <c r="A144" s="36"/>
      <c r="B144" s="36"/>
      <c r="C144" s="36"/>
      <c r="D144" s="36"/>
      <c r="E144" s="36"/>
      <c r="F144" s="37"/>
      <c r="G144" s="37"/>
      <c r="H144" s="37"/>
      <c r="I144" s="36"/>
    </row>
    <row r="145" spans="1:10" ht="22.15" customHeight="1" x14ac:dyDescent="0.35">
      <c r="A145" s="36"/>
      <c r="B145" s="36"/>
      <c r="C145" s="36"/>
      <c r="D145" s="36"/>
      <c r="E145" s="36"/>
      <c r="F145" s="37"/>
      <c r="G145" s="37"/>
      <c r="H145" s="37"/>
      <c r="I145" s="36"/>
    </row>
    <row r="146" spans="1:10" ht="22.15" customHeight="1" x14ac:dyDescent="0.35">
      <c r="A146" s="38" t="s">
        <v>18</v>
      </c>
      <c r="B146" s="53" t="s">
        <v>19</v>
      </c>
      <c r="C146" s="53"/>
      <c r="E146" s="202"/>
      <c r="F146" s="50"/>
      <c r="G146" s="50"/>
      <c r="H146" s="50"/>
      <c r="I146" s="36"/>
    </row>
    <row r="147" spans="1:10" ht="22.15" customHeight="1" x14ac:dyDescent="0.35">
      <c r="A147" s="36"/>
      <c r="B147" s="36"/>
      <c r="C147" s="36"/>
      <c r="D147" s="36"/>
      <c r="E147" s="36"/>
      <c r="F147" s="37"/>
      <c r="G147" s="37"/>
      <c r="H147" s="37"/>
      <c r="I147" s="36"/>
    </row>
    <row r="148" spans="1:10" ht="22.15" customHeight="1" x14ac:dyDescent="0.35">
      <c r="A148" s="36"/>
      <c r="B148" s="36"/>
      <c r="C148" s="36"/>
      <c r="D148" s="36"/>
      <c r="E148" s="36"/>
      <c r="F148" s="37"/>
      <c r="G148" s="37"/>
      <c r="H148" s="37"/>
      <c r="I148" s="36"/>
    </row>
    <row r="149" spans="1:10" ht="22.15" customHeight="1" x14ac:dyDescent="0.35">
      <c r="A149" s="357" t="s">
        <v>482</v>
      </c>
      <c r="B149" s="357"/>
      <c r="C149" s="357"/>
      <c r="D149" s="357"/>
      <c r="E149" s="357"/>
      <c r="F149" s="357"/>
      <c r="G149" s="357"/>
      <c r="H149" s="357"/>
    </row>
    <row r="150" spans="1:10" ht="22.15" customHeight="1" x14ac:dyDescent="0.35">
      <c r="A150" s="34" t="s">
        <v>155</v>
      </c>
      <c r="B150" s="53"/>
      <c r="C150" s="53"/>
      <c r="D150" s="53"/>
    </row>
    <row r="151" spans="1:10" ht="22.15" customHeight="1" x14ac:dyDescent="0.35">
      <c r="A151" s="53" t="s">
        <v>326</v>
      </c>
    </row>
    <row r="152" spans="1:10" ht="22.15" customHeight="1" x14ac:dyDescent="0.35">
      <c r="A152" s="341" t="s">
        <v>0</v>
      </c>
      <c r="B152" s="342"/>
      <c r="C152" s="342"/>
      <c r="D152" s="342"/>
      <c r="E152" s="343"/>
      <c r="F152" s="210">
        <v>2025</v>
      </c>
      <c r="G152" s="198"/>
      <c r="H152" s="210">
        <v>2024</v>
      </c>
      <c r="J152" s="82"/>
    </row>
    <row r="153" spans="1:10" ht="22.15" customHeight="1" x14ac:dyDescent="0.35">
      <c r="A153" s="164" t="s">
        <v>9</v>
      </c>
      <c r="B153" s="264"/>
      <c r="C153" s="264"/>
      <c r="D153" s="264"/>
      <c r="E153" s="265"/>
      <c r="F153" s="79">
        <f>127923.3+430692.08</f>
        <v>558615.38</v>
      </c>
      <c r="G153" s="80"/>
      <c r="H153" s="79">
        <v>1585026.19</v>
      </c>
      <c r="J153" s="82"/>
    </row>
    <row r="154" spans="1:10" ht="22.15" customHeight="1" x14ac:dyDescent="0.35">
      <c r="A154" s="164" t="s">
        <v>10</v>
      </c>
      <c r="B154" s="264"/>
      <c r="C154" s="264"/>
      <c r="D154" s="264"/>
      <c r="E154" s="265"/>
      <c r="F154" s="79">
        <v>399796.71</v>
      </c>
      <c r="G154" s="80"/>
      <c r="H154" s="79">
        <v>329394.96999999997</v>
      </c>
      <c r="J154" s="82"/>
    </row>
    <row r="155" spans="1:10" ht="22.15" customHeight="1" x14ac:dyDescent="0.35">
      <c r="A155" s="164" t="s">
        <v>11</v>
      </c>
      <c r="B155" s="264"/>
      <c r="C155" s="264"/>
      <c r="D155" s="264"/>
      <c r="E155" s="265"/>
      <c r="F155" s="79">
        <f>43917.84+50650</f>
        <v>94567.84</v>
      </c>
      <c r="G155" s="80"/>
      <c r="H155" s="79">
        <v>74162.84</v>
      </c>
      <c r="J155" s="82"/>
    </row>
    <row r="156" spans="1:10" ht="22.15" customHeight="1" x14ac:dyDescent="0.35">
      <c r="A156" s="164" t="s">
        <v>12</v>
      </c>
      <c r="B156" s="264"/>
      <c r="C156" s="264"/>
      <c r="D156" s="264"/>
      <c r="E156" s="265"/>
      <c r="F156" s="79">
        <f>222808.01+916771.46+1304041.69</f>
        <v>2443621.16</v>
      </c>
      <c r="G156" s="80"/>
      <c r="H156" s="79">
        <f>-16550+170319.36+439024.15+283400</f>
        <v>876193.51</v>
      </c>
      <c r="J156" s="82"/>
    </row>
    <row r="157" spans="1:10" ht="22.15" hidden="1" customHeight="1" x14ac:dyDescent="0.35">
      <c r="A157" s="164" t="s">
        <v>343</v>
      </c>
      <c r="B157" s="264"/>
      <c r="C157" s="264"/>
      <c r="D157" s="264"/>
      <c r="E157" s="265"/>
      <c r="F157" s="79"/>
      <c r="G157" s="80"/>
      <c r="H157" s="79"/>
      <c r="J157" s="82"/>
    </row>
    <row r="158" spans="1:10" s="53" customFormat="1" ht="22.15" customHeight="1" x14ac:dyDescent="0.35">
      <c r="A158" s="260" t="s">
        <v>159</v>
      </c>
      <c r="B158" s="261"/>
      <c r="C158" s="261"/>
      <c r="D158" s="261"/>
      <c r="E158" s="262"/>
      <c r="F158" s="40">
        <f>SUM(F153:F157)</f>
        <v>3496601.0900000003</v>
      </c>
      <c r="G158" s="41"/>
      <c r="H158" s="40">
        <f>SUM(H153:H157)</f>
        <v>2864777.51</v>
      </c>
      <c r="I158" s="38"/>
      <c r="J158" s="83"/>
    </row>
    <row r="159" spans="1:10" ht="22.15" customHeight="1" x14ac:dyDescent="0.35">
      <c r="A159" s="266" t="s">
        <v>148</v>
      </c>
      <c r="B159" s="267"/>
      <c r="C159" s="267"/>
      <c r="D159" s="267"/>
      <c r="E159" s="268"/>
      <c r="F159" s="54">
        <v>-222808.01</v>
      </c>
      <c r="G159" s="43"/>
      <c r="H159" s="54">
        <v>-170319.35999999999</v>
      </c>
      <c r="I159" s="49"/>
      <c r="J159" s="82"/>
    </row>
    <row r="160" spans="1:10" s="53" customFormat="1" ht="22.15" customHeight="1" x14ac:dyDescent="0.35">
      <c r="A160" s="260" t="s">
        <v>160</v>
      </c>
      <c r="B160" s="261"/>
      <c r="C160" s="261"/>
      <c r="D160" s="261"/>
      <c r="E160" s="262"/>
      <c r="F160" s="40">
        <f>SUM(F158:F159)</f>
        <v>3273793.08</v>
      </c>
      <c r="G160" s="41"/>
      <c r="H160" s="40">
        <f>SUM(H158:H159)</f>
        <v>2694458.15</v>
      </c>
      <c r="I160" s="38"/>
      <c r="J160" s="83"/>
    </row>
    <row r="161" spans="1:10" ht="22.15" customHeight="1" x14ac:dyDescent="0.35">
      <c r="A161" s="36"/>
      <c r="B161" s="36"/>
      <c r="C161" s="36"/>
      <c r="D161" s="36"/>
      <c r="E161" s="36"/>
      <c r="F161" s="37"/>
      <c r="G161" s="37"/>
      <c r="H161" s="37"/>
      <c r="I161" s="36"/>
    </row>
    <row r="162" spans="1:10" ht="22.15" customHeight="1" x14ac:dyDescent="0.35">
      <c r="A162" s="36"/>
      <c r="B162" s="36"/>
      <c r="C162" s="36"/>
      <c r="D162" s="36"/>
      <c r="E162" s="36"/>
      <c r="F162" s="37"/>
      <c r="G162" s="37"/>
      <c r="H162" s="37"/>
      <c r="I162" s="36"/>
    </row>
    <row r="163" spans="1:10" ht="22.15" customHeight="1" x14ac:dyDescent="0.35">
      <c r="A163" s="36"/>
      <c r="B163" s="36"/>
      <c r="C163" s="36"/>
      <c r="D163" s="36"/>
      <c r="E163" s="36"/>
      <c r="F163" s="37"/>
      <c r="G163" s="37"/>
      <c r="H163" s="37"/>
      <c r="I163" s="36"/>
    </row>
    <row r="164" spans="1:10" ht="22.15" customHeight="1" x14ac:dyDescent="0.35">
      <c r="A164" s="36"/>
      <c r="B164" s="36"/>
      <c r="C164" s="36"/>
      <c r="D164" s="36"/>
      <c r="E164" s="36"/>
      <c r="F164" s="37"/>
      <c r="G164" s="37"/>
      <c r="H164" s="37"/>
      <c r="I164" s="36"/>
    </row>
    <row r="165" spans="1:10" ht="22.15" customHeight="1" x14ac:dyDescent="0.35">
      <c r="A165" s="36"/>
      <c r="B165" s="36"/>
      <c r="C165" s="36"/>
      <c r="D165" s="36"/>
      <c r="E165" s="36"/>
      <c r="F165" s="37"/>
      <c r="G165" s="37"/>
      <c r="H165" s="37"/>
      <c r="I165" s="36"/>
    </row>
    <row r="166" spans="1:10" ht="22.15" customHeight="1" x14ac:dyDescent="0.35">
      <c r="A166" s="36"/>
      <c r="B166" s="36"/>
      <c r="C166" s="36"/>
      <c r="D166" s="36"/>
      <c r="E166" s="36"/>
      <c r="F166" s="37"/>
      <c r="G166" s="37"/>
      <c r="H166" s="37"/>
      <c r="I166" s="36"/>
    </row>
    <row r="167" spans="1:10" ht="22.15" customHeight="1" x14ac:dyDescent="0.35">
      <c r="A167" s="93" t="s">
        <v>13</v>
      </c>
      <c r="B167" s="55" t="s">
        <v>14</v>
      </c>
      <c r="C167" s="39"/>
      <c r="D167" s="39"/>
      <c r="E167" s="39"/>
      <c r="F167" s="50"/>
      <c r="G167" s="50"/>
      <c r="H167" s="50"/>
      <c r="I167" s="36"/>
    </row>
    <row r="168" spans="1:10" ht="22.15" customHeight="1" x14ac:dyDescent="0.35">
      <c r="A168" s="93"/>
      <c r="B168" s="55"/>
      <c r="C168" s="39"/>
      <c r="D168" s="39"/>
      <c r="E168" s="39"/>
      <c r="F168" s="50"/>
      <c r="G168" s="50"/>
      <c r="H168" s="50"/>
      <c r="I168" s="36"/>
    </row>
    <row r="169" spans="1:10" ht="22.15" customHeight="1" x14ac:dyDescent="0.35">
      <c r="A169" s="63" t="s">
        <v>478</v>
      </c>
      <c r="B169" s="63"/>
      <c r="C169" s="63"/>
      <c r="D169" s="63"/>
      <c r="E169" s="63"/>
      <c r="F169" s="56"/>
      <c r="G169" s="56"/>
      <c r="H169" s="56"/>
      <c r="I169" s="63"/>
    </row>
    <row r="170" spans="1:10" ht="22.15" customHeight="1" x14ac:dyDescent="0.35">
      <c r="A170" s="36" t="s">
        <v>155</v>
      </c>
      <c r="B170" s="36"/>
      <c r="C170" s="36"/>
      <c r="D170" s="36"/>
      <c r="E170" s="36"/>
      <c r="F170" s="37"/>
      <c r="G170" s="37"/>
      <c r="H170" s="37"/>
      <c r="I170" s="36"/>
    </row>
    <row r="171" spans="1:10" s="53" customFormat="1" ht="22.15" customHeight="1" x14ac:dyDescent="0.35">
      <c r="A171" s="260" t="s">
        <v>0</v>
      </c>
      <c r="B171" s="261"/>
      <c r="C171" s="261"/>
      <c r="D171" s="261"/>
      <c r="E171" s="262"/>
      <c r="F171" s="153">
        <v>2025</v>
      </c>
      <c r="G171" s="41"/>
      <c r="H171" s="153">
        <v>2024</v>
      </c>
      <c r="I171" s="38"/>
      <c r="J171" s="83"/>
    </row>
    <row r="172" spans="1:10" ht="22.15" customHeight="1" x14ac:dyDescent="0.35">
      <c r="A172" s="266" t="s">
        <v>15</v>
      </c>
      <c r="B172" s="261"/>
      <c r="C172" s="261"/>
      <c r="D172" s="261"/>
      <c r="E172" s="262"/>
      <c r="F172" s="42">
        <v>2488262.4</v>
      </c>
      <c r="G172" s="43"/>
      <c r="H172" s="42">
        <v>2652027.87</v>
      </c>
      <c r="I172" s="36"/>
      <c r="J172" s="82"/>
    </row>
    <row r="173" spans="1:10" s="53" customFormat="1" ht="22.15" customHeight="1" x14ac:dyDescent="0.35">
      <c r="A173" s="260" t="s">
        <v>149</v>
      </c>
      <c r="B173" s="261"/>
      <c r="C173" s="261"/>
      <c r="D173" s="261"/>
      <c r="E173" s="262"/>
      <c r="F173" s="40">
        <f>SUM(F172:F172)</f>
        <v>2488262.4</v>
      </c>
      <c r="G173" s="41"/>
      <c r="H173" s="40">
        <f>SUM(H172:H172)</f>
        <v>2652027.87</v>
      </c>
      <c r="I173" s="57"/>
      <c r="J173" s="83"/>
    </row>
    <row r="174" spans="1:10" ht="22.15" customHeight="1" x14ac:dyDescent="0.35">
      <c r="A174" s="36"/>
      <c r="B174" s="36"/>
      <c r="C174" s="36"/>
      <c r="D174" s="36"/>
      <c r="E174" s="36"/>
      <c r="F174" s="37"/>
      <c r="G174" s="37"/>
      <c r="H174" s="37"/>
      <c r="I174" s="36"/>
    </row>
    <row r="175" spans="1:10" ht="22.15" customHeight="1" x14ac:dyDescent="0.35">
      <c r="A175" s="36"/>
      <c r="B175" s="36"/>
      <c r="C175" s="36"/>
      <c r="D175" s="36"/>
      <c r="E175" s="36"/>
      <c r="F175" s="37"/>
      <c r="G175" s="37"/>
      <c r="H175" s="37"/>
      <c r="I175" s="36"/>
    </row>
    <row r="176" spans="1:10" ht="22.15" customHeight="1" x14ac:dyDescent="0.35">
      <c r="A176" s="36"/>
      <c r="B176" s="36"/>
      <c r="C176" s="36"/>
      <c r="D176" s="36"/>
      <c r="E176" s="36"/>
      <c r="F176" s="37"/>
      <c r="G176" s="37"/>
      <c r="H176" s="37"/>
      <c r="I176" s="36"/>
    </row>
    <row r="177" spans="1:11" ht="22.15" customHeight="1" x14ac:dyDescent="0.35">
      <c r="A177" s="38" t="s">
        <v>16</v>
      </c>
      <c r="B177" s="38" t="s">
        <v>17</v>
      </c>
      <c r="C177" s="39"/>
      <c r="D177" s="39"/>
      <c r="E177" s="36"/>
      <c r="F177" s="37"/>
      <c r="G177" s="37"/>
      <c r="H177" s="37"/>
      <c r="I177" s="36"/>
    </row>
    <row r="178" spans="1:11" ht="22.15" customHeight="1" x14ac:dyDescent="0.35">
      <c r="A178" s="36"/>
      <c r="B178" s="36"/>
      <c r="C178" s="36"/>
      <c r="D178" s="36"/>
      <c r="E178" s="36"/>
      <c r="F178" s="37"/>
      <c r="G178" s="37"/>
      <c r="H178" s="37"/>
      <c r="I178" s="36"/>
    </row>
    <row r="179" spans="1:11" ht="22.15" customHeight="1" x14ac:dyDescent="0.35">
      <c r="A179" s="63" t="s">
        <v>424</v>
      </c>
      <c r="B179" s="63"/>
      <c r="C179" s="63"/>
      <c r="D179" s="63"/>
      <c r="E179" s="36"/>
      <c r="F179" s="37"/>
      <c r="G179" s="37"/>
      <c r="H179" s="37"/>
      <c r="I179" s="36"/>
    </row>
    <row r="180" spans="1:11" ht="22.15" customHeight="1" x14ac:dyDescent="0.35">
      <c r="A180" s="36"/>
      <c r="B180" s="36"/>
      <c r="C180" s="36"/>
      <c r="D180" s="36"/>
      <c r="E180" s="36"/>
      <c r="F180" s="37"/>
      <c r="G180" s="37"/>
      <c r="H180" s="37"/>
      <c r="I180" s="36"/>
    </row>
    <row r="181" spans="1:11" s="53" customFormat="1" ht="22.15" customHeight="1" x14ac:dyDescent="0.35">
      <c r="A181" s="260" t="s">
        <v>0</v>
      </c>
      <c r="B181" s="261"/>
      <c r="C181" s="261"/>
      <c r="D181" s="261"/>
      <c r="E181" s="262"/>
      <c r="F181" s="154">
        <v>2025</v>
      </c>
      <c r="G181" s="41"/>
      <c r="H181" s="154">
        <v>2024</v>
      </c>
      <c r="I181" s="38"/>
      <c r="J181" s="83"/>
    </row>
    <row r="182" spans="1:11" s="53" customFormat="1" ht="22.15" customHeight="1" x14ac:dyDescent="0.35">
      <c r="A182" s="164" t="s">
        <v>26</v>
      </c>
      <c r="B182" s="264"/>
      <c r="C182" s="264"/>
      <c r="D182" s="264"/>
      <c r="E182" s="265"/>
      <c r="F182" s="79">
        <v>47328</v>
      </c>
      <c r="G182" s="80"/>
      <c r="H182" s="79">
        <v>47328</v>
      </c>
      <c r="K182" s="34"/>
    </row>
    <row r="183" spans="1:11" ht="22.15" customHeight="1" x14ac:dyDescent="0.35">
      <c r="A183" s="164" t="s">
        <v>27</v>
      </c>
      <c r="B183" s="264"/>
      <c r="C183" s="264"/>
      <c r="D183" s="264"/>
      <c r="E183" s="265"/>
      <c r="F183" s="79">
        <v>114179.78</v>
      </c>
      <c r="G183" s="80"/>
      <c r="H183" s="79">
        <v>68462.73</v>
      </c>
    </row>
    <row r="184" spans="1:11" ht="22.15" customHeight="1" x14ac:dyDescent="0.35">
      <c r="A184" s="164" t="s">
        <v>174</v>
      </c>
      <c r="B184" s="264"/>
      <c r="C184" s="264"/>
      <c r="D184" s="264"/>
      <c r="E184" s="265"/>
      <c r="F184" s="79">
        <v>10826.68</v>
      </c>
      <c r="G184" s="80"/>
      <c r="H184" s="79">
        <v>10826.68</v>
      </c>
    </row>
    <row r="185" spans="1:11" ht="22.15" customHeight="1" x14ac:dyDescent="0.35">
      <c r="A185" s="164" t="s">
        <v>182</v>
      </c>
      <c r="B185" s="264"/>
      <c r="C185" s="264"/>
      <c r="D185" s="264"/>
      <c r="E185" s="265"/>
      <c r="F185" s="79">
        <f>123436.21+1335437.35</f>
        <v>1458873.56</v>
      </c>
      <c r="G185" s="80">
        <v>62937.65</v>
      </c>
      <c r="H185" s="79">
        <v>1121092.74</v>
      </c>
    </row>
    <row r="186" spans="1:11" ht="22.15" customHeight="1" x14ac:dyDescent="0.35">
      <c r="A186" s="263" t="s">
        <v>276</v>
      </c>
      <c r="B186" s="264"/>
      <c r="C186" s="264"/>
      <c r="D186" s="264"/>
      <c r="E186" s="160"/>
      <c r="F186" s="40">
        <f>SUM(F182:F185)</f>
        <v>1631208.02</v>
      </c>
      <c r="G186" s="41"/>
      <c r="H186" s="40">
        <f>SUM(H182:H185)</f>
        <v>1247710.1499999999</v>
      </c>
      <c r="I186" s="36"/>
    </row>
    <row r="187" spans="1:11" ht="22.15" customHeight="1" x14ac:dyDescent="0.35">
      <c r="A187" s="55"/>
      <c r="B187" s="55"/>
      <c r="C187" s="55"/>
      <c r="D187" s="55"/>
      <c r="E187" s="55"/>
      <c r="F187" s="41"/>
      <c r="G187" s="41"/>
      <c r="H187" s="41"/>
      <c r="I187" s="36"/>
    </row>
    <row r="188" spans="1:11" ht="22.15" customHeight="1" x14ac:dyDescent="0.35">
      <c r="A188" s="36"/>
      <c r="B188" s="36"/>
      <c r="C188" s="36"/>
      <c r="D188" s="36"/>
      <c r="E188" s="36"/>
      <c r="F188" s="37"/>
      <c r="G188" s="37"/>
      <c r="H188" s="37"/>
    </row>
    <row r="189" spans="1:11" ht="22.15" customHeight="1" x14ac:dyDescent="0.35">
      <c r="A189" s="36"/>
      <c r="B189" s="36"/>
      <c r="C189" s="36"/>
      <c r="D189" s="36"/>
      <c r="E189" s="36"/>
      <c r="F189" s="37"/>
      <c r="G189" s="37"/>
      <c r="H189" s="37"/>
    </row>
    <row r="190" spans="1:11" ht="22.15" customHeight="1" x14ac:dyDescent="0.35">
      <c r="A190" s="38" t="s">
        <v>22</v>
      </c>
      <c r="B190" s="38" t="s">
        <v>23</v>
      </c>
      <c r="C190" s="38"/>
      <c r="D190" s="38"/>
      <c r="E190" s="36"/>
      <c r="F190" s="37"/>
      <c r="G190" s="37"/>
      <c r="H190" s="37"/>
    </row>
    <row r="191" spans="1:11" ht="22.15" customHeight="1" x14ac:dyDescent="0.35">
      <c r="A191" s="38"/>
      <c r="B191" s="38"/>
      <c r="C191" s="38"/>
      <c r="D191" s="38"/>
      <c r="E191" s="36"/>
      <c r="F191" s="37"/>
      <c r="G191" s="37"/>
      <c r="H191" s="37"/>
    </row>
    <row r="192" spans="1:11" ht="22.15" customHeight="1" x14ac:dyDescent="0.35">
      <c r="A192" s="38"/>
      <c r="B192" s="38"/>
      <c r="C192" s="38"/>
      <c r="D192" s="38"/>
      <c r="E192" s="36"/>
      <c r="F192" s="37"/>
      <c r="G192" s="37"/>
      <c r="H192" s="37"/>
      <c r="I192" s="36"/>
      <c r="J192" s="82"/>
    </row>
    <row r="193" spans="1:17" ht="22.15" customHeight="1" x14ac:dyDescent="0.35">
      <c r="A193" s="58" t="s">
        <v>490</v>
      </c>
      <c r="B193" s="58"/>
      <c r="C193" s="58"/>
      <c r="D193" s="58"/>
      <c r="E193" s="59"/>
      <c r="F193" s="167"/>
      <c r="G193" s="167"/>
      <c r="H193" s="167"/>
      <c r="I193" s="36"/>
      <c r="J193" s="34"/>
    </row>
    <row r="194" spans="1:17" s="53" customFormat="1" ht="22.15" customHeight="1" x14ac:dyDescent="0.35">
      <c r="A194" s="59" t="s">
        <v>491</v>
      </c>
      <c r="B194" s="59"/>
      <c r="C194" s="59"/>
      <c r="D194" s="59"/>
      <c r="E194" s="59"/>
      <c r="F194" s="60"/>
      <c r="G194" s="60"/>
      <c r="H194" s="60"/>
      <c r="I194" s="52"/>
      <c r="J194" s="83"/>
    </row>
    <row r="195" spans="1:17" ht="22.15" customHeight="1" x14ac:dyDescent="0.35">
      <c r="A195" s="59" t="s">
        <v>492</v>
      </c>
      <c r="B195" s="59"/>
      <c r="C195" s="59"/>
      <c r="D195" s="59"/>
      <c r="E195" s="59"/>
      <c r="F195" s="60"/>
      <c r="G195" s="60"/>
      <c r="H195" s="60"/>
      <c r="I195" s="36"/>
    </row>
    <row r="196" spans="1:17" ht="22.15" customHeight="1" x14ac:dyDescent="0.35">
      <c r="A196" s="59"/>
      <c r="B196" s="59"/>
      <c r="C196" s="59"/>
      <c r="D196" s="59"/>
      <c r="E196" s="59"/>
      <c r="F196" s="60"/>
      <c r="G196" s="60"/>
      <c r="H196" s="60"/>
      <c r="I196" s="51"/>
    </row>
    <row r="197" spans="1:17" ht="22.15" customHeight="1" x14ac:dyDescent="0.35">
      <c r="A197" s="260" t="s">
        <v>2</v>
      </c>
      <c r="B197" s="261"/>
      <c r="C197" s="261" t="s">
        <v>3</v>
      </c>
      <c r="D197" s="261"/>
      <c r="E197" s="262"/>
      <c r="F197" s="154">
        <v>2025</v>
      </c>
      <c r="G197" s="41"/>
      <c r="H197" s="154">
        <v>2024</v>
      </c>
      <c r="I197" s="36"/>
    </row>
    <row r="198" spans="1:17" ht="22.15" customHeight="1" x14ac:dyDescent="0.35">
      <c r="A198" s="164" t="s">
        <v>290</v>
      </c>
      <c r="B198" s="264"/>
      <c r="C198" s="264"/>
      <c r="D198" s="264"/>
      <c r="E198" s="265"/>
      <c r="F198" s="42">
        <v>6391125.4699999997</v>
      </c>
      <c r="G198" s="43"/>
      <c r="H198" s="42">
        <v>6592897.5099999998</v>
      </c>
      <c r="I198" s="36"/>
    </row>
    <row r="199" spans="1:17" ht="22.15" customHeight="1" x14ac:dyDescent="0.35">
      <c r="A199" s="260" t="s">
        <v>24</v>
      </c>
      <c r="B199" s="261"/>
      <c r="C199" s="261"/>
      <c r="D199" s="261"/>
      <c r="E199" s="262"/>
      <c r="F199" s="40">
        <f>+F198</f>
        <v>6391125.4699999997</v>
      </c>
      <c r="G199" s="41"/>
      <c r="H199" s="40">
        <f>+H198</f>
        <v>6592897.5099999998</v>
      </c>
      <c r="I199" s="36"/>
    </row>
    <row r="200" spans="1:17" ht="22.15" customHeight="1" x14ac:dyDescent="0.35">
      <c r="A200" s="36"/>
      <c r="B200" s="36"/>
      <c r="C200" s="36"/>
      <c r="D200" s="36"/>
      <c r="E200" s="36"/>
      <c r="F200" s="37"/>
      <c r="G200" s="37"/>
      <c r="H200" s="37"/>
      <c r="I200" s="36"/>
    </row>
    <row r="201" spans="1:17" ht="22.15" customHeight="1" x14ac:dyDescent="0.35">
      <c r="A201" s="36"/>
      <c r="B201" s="36"/>
      <c r="C201" s="36"/>
      <c r="D201" s="36"/>
      <c r="E201" s="36"/>
      <c r="F201" s="37"/>
      <c r="G201" s="37"/>
      <c r="H201" s="37"/>
      <c r="I201" s="36"/>
      <c r="Q201" s="197"/>
    </row>
    <row r="202" spans="1:17" ht="22.15" customHeight="1" x14ac:dyDescent="0.35">
      <c r="A202" s="36"/>
      <c r="B202" s="36"/>
      <c r="C202" s="36"/>
      <c r="D202" s="36"/>
      <c r="E202" s="36"/>
      <c r="F202" s="37"/>
      <c r="G202" s="37"/>
      <c r="H202" s="37"/>
      <c r="I202" s="36"/>
      <c r="Q202" s="197"/>
    </row>
    <row r="203" spans="1:17" ht="22.15" customHeight="1" x14ac:dyDescent="0.35">
      <c r="A203" s="36"/>
      <c r="B203" s="36"/>
      <c r="D203" s="36"/>
      <c r="E203" s="36"/>
      <c r="F203" s="61"/>
      <c r="G203" s="45"/>
      <c r="H203" s="61"/>
      <c r="I203" s="36"/>
      <c r="Q203" s="197"/>
    </row>
    <row r="204" spans="1:17" ht="22.15" customHeight="1" x14ac:dyDescent="0.35">
      <c r="A204" s="39"/>
      <c r="B204" s="39"/>
      <c r="C204" s="39"/>
      <c r="D204" s="39"/>
      <c r="E204" s="39"/>
      <c r="F204" s="62"/>
      <c r="G204" s="62"/>
      <c r="H204" s="62"/>
      <c r="I204" s="36"/>
      <c r="Q204" s="302"/>
    </row>
    <row r="205" spans="1:17" ht="22.15" customHeight="1" x14ac:dyDescent="0.35">
      <c r="A205" s="36"/>
      <c r="B205" s="36"/>
      <c r="C205" s="36"/>
      <c r="D205" s="36"/>
      <c r="E205" s="36"/>
      <c r="F205" s="37"/>
      <c r="G205" s="37"/>
      <c r="H205" s="37"/>
      <c r="I205" s="36"/>
      <c r="Q205" s="197"/>
    </row>
    <row r="206" spans="1:17" ht="22.15" customHeight="1" x14ac:dyDescent="0.35">
      <c r="A206" s="38"/>
      <c r="B206" s="38"/>
      <c r="C206" s="38"/>
      <c r="D206" s="38"/>
      <c r="E206" s="38"/>
      <c r="F206" s="62"/>
      <c r="G206" s="62"/>
      <c r="H206" s="62"/>
      <c r="I206" s="36"/>
    </row>
    <row r="207" spans="1:17" ht="22.15" customHeight="1" x14ac:dyDescent="0.35">
      <c r="A207" s="36"/>
      <c r="B207" s="36"/>
      <c r="C207" s="36"/>
      <c r="D207" s="36"/>
      <c r="E207" s="36"/>
      <c r="F207" s="37"/>
      <c r="G207" s="37"/>
      <c r="H207" s="37"/>
      <c r="I207" s="36"/>
    </row>
    <row r="208" spans="1:17" ht="22.15" customHeight="1" x14ac:dyDescent="0.35">
      <c r="A208" s="36"/>
      <c r="B208" s="36"/>
      <c r="C208" s="36"/>
      <c r="D208" s="36"/>
      <c r="E208" s="36"/>
      <c r="F208" s="37"/>
      <c r="G208" s="37"/>
      <c r="H208" s="37"/>
      <c r="I208" s="36"/>
    </row>
    <row r="209" spans="1:10" ht="22.15" customHeight="1" x14ac:dyDescent="0.35">
      <c r="A209" s="36"/>
      <c r="B209" s="36"/>
      <c r="C209" s="36"/>
      <c r="D209" s="36"/>
      <c r="E209" s="36"/>
      <c r="F209" s="37"/>
      <c r="G209" s="37"/>
      <c r="H209" s="37"/>
      <c r="I209" s="36"/>
    </row>
    <row r="210" spans="1:10" ht="22.15" customHeight="1" x14ac:dyDescent="0.35">
      <c r="A210" s="36"/>
      <c r="B210" s="36"/>
      <c r="C210" s="36"/>
      <c r="D210" s="36"/>
      <c r="E210" s="36"/>
      <c r="F210" s="37"/>
      <c r="G210" s="37"/>
      <c r="H210" s="37"/>
      <c r="I210" s="36"/>
    </row>
    <row r="211" spans="1:10" ht="22.15" customHeight="1" x14ac:dyDescent="0.35">
      <c r="A211" s="36"/>
      <c r="B211" s="36"/>
      <c r="C211" s="36"/>
      <c r="D211" s="36"/>
      <c r="E211" s="36"/>
      <c r="F211" s="37"/>
      <c r="G211" s="37"/>
      <c r="H211" s="37"/>
      <c r="I211" s="36"/>
    </row>
    <row r="212" spans="1:10" ht="22.15" customHeight="1" x14ac:dyDescent="0.35">
      <c r="A212" s="36"/>
      <c r="B212" s="36"/>
      <c r="C212" s="36"/>
      <c r="D212" s="36"/>
      <c r="E212" s="36"/>
      <c r="F212" s="37"/>
      <c r="G212" s="37"/>
      <c r="H212" s="37"/>
      <c r="I212" s="36"/>
    </row>
    <row r="213" spans="1:10" ht="22.15" customHeight="1" x14ac:dyDescent="0.35">
      <c r="A213" s="36"/>
      <c r="B213" s="36"/>
      <c r="C213" s="36"/>
      <c r="D213" s="36"/>
      <c r="E213" s="36"/>
      <c r="F213" s="37"/>
      <c r="G213" s="37"/>
      <c r="H213" s="37"/>
      <c r="I213" s="36"/>
    </row>
    <row r="214" spans="1:10" ht="22.15" customHeight="1" x14ac:dyDescent="0.35">
      <c r="A214" s="36"/>
      <c r="B214" s="36"/>
      <c r="C214" s="36"/>
      <c r="D214" s="36"/>
      <c r="E214" s="36"/>
      <c r="F214" s="37"/>
      <c r="G214" s="37"/>
      <c r="H214" s="37"/>
      <c r="I214" s="36"/>
    </row>
    <row r="215" spans="1:10" ht="22.15" customHeight="1" x14ac:dyDescent="0.35">
      <c r="A215" s="36"/>
      <c r="B215" s="36"/>
      <c r="C215" s="36"/>
      <c r="D215" s="36"/>
      <c r="E215" s="36"/>
      <c r="F215" s="37"/>
      <c r="G215" s="37"/>
      <c r="H215" s="37"/>
      <c r="I215" s="36"/>
    </row>
    <row r="216" spans="1:10" ht="22.15" customHeight="1" x14ac:dyDescent="0.35">
      <c r="A216" s="36"/>
      <c r="B216" s="36"/>
      <c r="C216" s="36"/>
      <c r="D216" s="36"/>
      <c r="E216" s="36"/>
      <c r="F216" s="37"/>
      <c r="G216" s="37"/>
      <c r="H216" s="37"/>
      <c r="I216" s="36"/>
    </row>
    <row r="217" spans="1:10" ht="22.15" customHeight="1" x14ac:dyDescent="0.35">
      <c r="A217" s="36"/>
      <c r="B217" s="36"/>
      <c r="C217" s="36"/>
      <c r="D217" s="36"/>
      <c r="E217" s="36"/>
      <c r="F217" s="37"/>
      <c r="G217" s="37"/>
      <c r="H217" s="37"/>
      <c r="I217" s="36"/>
    </row>
    <row r="218" spans="1:10" ht="22.15" customHeight="1" x14ac:dyDescent="0.35">
      <c r="A218" s="36"/>
      <c r="B218" s="36"/>
      <c r="C218" s="36"/>
      <c r="D218" s="36"/>
      <c r="E218" s="36"/>
      <c r="F218" s="37"/>
      <c r="G218" s="37"/>
      <c r="H218" s="37"/>
      <c r="I218" s="36"/>
    </row>
    <row r="219" spans="1:10" ht="22.15" customHeight="1" x14ac:dyDescent="0.35">
      <c r="A219" s="36"/>
      <c r="B219" s="36"/>
      <c r="C219" s="36"/>
      <c r="D219" s="36"/>
      <c r="E219" s="36"/>
      <c r="F219" s="37"/>
      <c r="G219" s="37"/>
      <c r="H219" s="37"/>
      <c r="I219" s="36"/>
    </row>
    <row r="220" spans="1:10" ht="22.15" customHeight="1" x14ac:dyDescent="0.35">
      <c r="A220" s="36"/>
      <c r="B220" s="36"/>
      <c r="C220" s="36"/>
      <c r="D220" s="36"/>
      <c r="E220" s="36"/>
      <c r="F220" s="37"/>
      <c r="G220" s="37"/>
      <c r="H220" s="37"/>
      <c r="I220" s="36"/>
    </row>
    <row r="221" spans="1:10" ht="22.15" customHeight="1" x14ac:dyDescent="0.35">
      <c r="A221" s="36"/>
      <c r="B221" s="36"/>
      <c r="C221" s="36"/>
      <c r="D221" s="36"/>
      <c r="E221" s="36"/>
      <c r="F221" s="37"/>
      <c r="G221" s="37"/>
      <c r="H221" s="37"/>
      <c r="I221" s="36"/>
    </row>
    <row r="222" spans="1:10" s="53" customFormat="1" ht="22.15" customHeight="1" x14ac:dyDescent="0.35">
      <c r="A222" s="38" t="s">
        <v>25</v>
      </c>
      <c r="B222" s="38" t="s">
        <v>28</v>
      </c>
      <c r="C222" s="38"/>
      <c r="D222" s="38"/>
      <c r="E222" s="93"/>
      <c r="F222" s="37"/>
      <c r="G222" s="37"/>
      <c r="H222" s="37"/>
      <c r="I222" s="38"/>
      <c r="J222" s="152"/>
    </row>
    <row r="223" spans="1:10" ht="22.15" customHeight="1" x14ac:dyDescent="0.35">
      <c r="C223" s="36"/>
      <c r="D223" s="36"/>
      <c r="E223" s="36"/>
      <c r="F223" s="37"/>
      <c r="G223" s="37"/>
      <c r="H223" s="37"/>
      <c r="I223" s="36"/>
    </row>
    <row r="224" spans="1:10" ht="22.15" customHeight="1" x14ac:dyDescent="0.35">
      <c r="A224" s="36" t="s">
        <v>425</v>
      </c>
      <c r="B224" s="36"/>
      <c r="C224" s="36"/>
      <c r="D224" s="36"/>
      <c r="E224" s="36"/>
      <c r="F224" s="36"/>
      <c r="G224" s="36"/>
      <c r="H224" s="36"/>
      <c r="I224" s="36"/>
    </row>
    <row r="225" spans="1:10" ht="22.15" customHeight="1" x14ac:dyDescent="0.35">
      <c r="A225" s="36" t="s">
        <v>426</v>
      </c>
      <c r="B225" s="36"/>
      <c r="C225" s="36"/>
      <c r="D225" s="36"/>
      <c r="E225" s="36"/>
      <c r="F225" s="37"/>
      <c r="G225" s="37"/>
      <c r="H225" s="37"/>
      <c r="I225" s="36"/>
    </row>
    <row r="226" spans="1:10" ht="22.15" customHeight="1" x14ac:dyDescent="0.35">
      <c r="F226" s="34"/>
      <c r="G226" s="34"/>
      <c r="H226" s="34"/>
      <c r="I226" s="36"/>
    </row>
    <row r="227" spans="1:10" ht="22.15" customHeight="1" x14ac:dyDescent="0.35">
      <c r="F227" s="34"/>
      <c r="G227" s="34"/>
      <c r="H227" s="34"/>
      <c r="I227" s="36"/>
    </row>
    <row r="228" spans="1:10" ht="22.15" customHeight="1" thickBot="1" x14ac:dyDescent="0.4">
      <c r="F228" s="34"/>
      <c r="G228" s="34"/>
      <c r="H228" s="34"/>
      <c r="I228" s="36"/>
    </row>
    <row r="229" spans="1:10" ht="69" customHeight="1" thickBot="1" x14ac:dyDescent="0.4">
      <c r="A229" s="38"/>
      <c r="B229" s="193">
        <v>2025</v>
      </c>
      <c r="C229" s="194"/>
      <c r="D229" s="212" t="s">
        <v>313</v>
      </c>
      <c r="E229" s="212" t="s">
        <v>314</v>
      </c>
      <c r="F229" s="195" t="s">
        <v>31</v>
      </c>
      <c r="G229" s="62"/>
      <c r="H229" s="62"/>
      <c r="I229" s="36"/>
    </row>
    <row r="230" spans="1:10" ht="22.15" customHeight="1" thickBot="1" x14ac:dyDescent="0.4">
      <c r="A230" s="36"/>
      <c r="B230" s="188" t="s">
        <v>311</v>
      </c>
      <c r="C230" s="36"/>
      <c r="D230" s="36"/>
      <c r="E230" s="36"/>
      <c r="F230" s="37"/>
      <c r="G230" s="37"/>
      <c r="H230" s="37"/>
      <c r="I230" s="36"/>
    </row>
    <row r="231" spans="1:10" ht="22.15" customHeight="1" x14ac:dyDescent="0.35">
      <c r="A231" s="36"/>
      <c r="B231" s="36"/>
      <c r="C231" s="36"/>
      <c r="D231" s="36"/>
      <c r="E231" s="36"/>
      <c r="F231" s="37"/>
      <c r="G231" s="37"/>
      <c r="H231" s="37"/>
      <c r="I231" s="36"/>
    </row>
    <row r="232" spans="1:10" ht="22.15" customHeight="1" x14ac:dyDescent="0.35">
      <c r="A232" s="36"/>
      <c r="B232" s="36" t="s">
        <v>310</v>
      </c>
      <c r="C232" s="36"/>
      <c r="D232" s="49">
        <f>48837783.96+62245</f>
        <v>48900028.960000001</v>
      </c>
      <c r="E232" s="49">
        <v>22470106.969999999</v>
      </c>
      <c r="F232" s="37">
        <f>+D232+E232</f>
        <v>71370135.930000007</v>
      </c>
      <c r="G232" s="37"/>
      <c r="H232" s="37"/>
      <c r="I232" s="36"/>
    </row>
    <row r="233" spans="1:10" ht="22.15" customHeight="1" x14ac:dyDescent="0.35">
      <c r="A233" s="36"/>
      <c r="B233" s="36" t="s">
        <v>315</v>
      </c>
      <c r="C233" s="36"/>
      <c r="D233" s="49">
        <v>6842912.8099999996</v>
      </c>
      <c r="E233" s="49">
        <v>0</v>
      </c>
      <c r="F233" s="43">
        <f>+D233+E233</f>
        <v>6842912.8099999996</v>
      </c>
      <c r="G233" s="37"/>
      <c r="H233" s="37"/>
      <c r="I233" s="36"/>
    </row>
    <row r="234" spans="1:10" ht="22.15" customHeight="1" x14ac:dyDescent="0.35">
      <c r="A234" s="36"/>
      <c r="B234" s="36" t="s">
        <v>33</v>
      </c>
      <c r="C234" s="36"/>
      <c r="D234" s="191">
        <v>-62245</v>
      </c>
      <c r="E234" s="191">
        <v>0</v>
      </c>
      <c r="F234" s="300">
        <f>+D234+E234</f>
        <v>-62245</v>
      </c>
      <c r="G234" s="37"/>
      <c r="H234" s="37"/>
      <c r="I234" s="36"/>
    </row>
    <row r="235" spans="1:10" ht="22.15" customHeight="1" x14ac:dyDescent="0.35">
      <c r="A235" s="36"/>
      <c r="B235" s="36" t="s">
        <v>316</v>
      </c>
      <c r="C235" s="36"/>
      <c r="D235" s="189">
        <f>SUM(D232:D234)</f>
        <v>55680696.770000003</v>
      </c>
      <c r="E235" s="189">
        <f>SUM(E232:E234)</f>
        <v>22470106.969999999</v>
      </c>
      <c r="F235" s="190">
        <f>SUM(F232:F234)</f>
        <v>78150803.74000001</v>
      </c>
      <c r="G235" s="37"/>
      <c r="H235" s="37"/>
      <c r="I235" s="36"/>
    </row>
    <row r="236" spans="1:10" ht="22.15" customHeight="1" x14ac:dyDescent="0.35">
      <c r="A236" s="36"/>
      <c r="B236" s="36"/>
      <c r="C236" s="36"/>
      <c r="D236" s="36"/>
      <c r="E236" s="36"/>
      <c r="F236" s="37"/>
      <c r="G236" s="37"/>
      <c r="H236" s="37"/>
      <c r="I236" s="36"/>
    </row>
    <row r="237" spans="1:10" ht="22.15" customHeight="1" x14ac:dyDescent="0.35">
      <c r="A237" s="36"/>
      <c r="B237" s="66" t="s">
        <v>317</v>
      </c>
      <c r="C237" s="66"/>
      <c r="D237" s="66"/>
      <c r="E237" s="36"/>
      <c r="F237" s="37"/>
      <c r="G237" s="37"/>
      <c r="H237" s="49"/>
      <c r="I237" s="36"/>
    </row>
    <row r="238" spans="1:10" s="53" customFormat="1" ht="22.15" customHeight="1" x14ac:dyDescent="0.35">
      <c r="A238" s="36"/>
      <c r="B238" s="36"/>
      <c r="C238" s="36"/>
      <c r="D238" s="36"/>
      <c r="E238" s="36"/>
      <c r="F238" s="37"/>
      <c r="G238" s="37"/>
      <c r="H238" s="37"/>
      <c r="I238" s="38"/>
      <c r="J238" s="152"/>
    </row>
    <row r="239" spans="1:10" ht="22.15" customHeight="1" x14ac:dyDescent="0.35">
      <c r="A239" s="36"/>
      <c r="B239" s="36" t="s">
        <v>310</v>
      </c>
      <c r="C239" s="36"/>
      <c r="D239" s="49">
        <f>-41809270.41+2036773.5</f>
        <v>-39772496.909999996</v>
      </c>
      <c r="E239" s="49">
        <f>-15662959.16+855657.87</f>
        <v>-14807301.290000001</v>
      </c>
      <c r="F239" s="257">
        <f>+D239+E239</f>
        <v>-54579798.199999996</v>
      </c>
      <c r="G239" s="37"/>
      <c r="H239" s="37"/>
      <c r="I239" s="36"/>
    </row>
    <row r="240" spans="1:10" ht="22.15" customHeight="1" x14ac:dyDescent="0.35">
      <c r="A240" s="36"/>
      <c r="B240" s="36" t="s">
        <v>318</v>
      </c>
      <c r="C240" s="36"/>
      <c r="D240" s="49">
        <f>-2954676.36+855657.87</f>
        <v>-2099018.4899999998</v>
      </c>
      <c r="E240" s="49">
        <v>-855657.87</v>
      </c>
      <c r="F240" s="49">
        <f>+D240+E240</f>
        <v>-2954676.36</v>
      </c>
      <c r="G240" s="37"/>
      <c r="H240" s="37"/>
      <c r="I240" s="36"/>
    </row>
    <row r="241" spans="1:17" ht="22.15" customHeight="1" x14ac:dyDescent="0.35">
      <c r="A241" s="36"/>
      <c r="B241" s="36" t="s">
        <v>397</v>
      </c>
      <c r="C241" s="36"/>
      <c r="D241" s="49">
        <v>0</v>
      </c>
      <c r="E241" s="49">
        <v>0</v>
      </c>
      <c r="F241" s="49">
        <f>+D241+E241</f>
        <v>0</v>
      </c>
      <c r="G241" s="37"/>
      <c r="H241" s="37"/>
      <c r="I241" s="36"/>
    </row>
    <row r="242" spans="1:17" ht="22.15" customHeight="1" x14ac:dyDescent="0.35">
      <c r="B242" s="34" t="s">
        <v>33</v>
      </c>
      <c r="D242" s="209">
        <v>62245</v>
      </c>
      <c r="E242" s="209">
        <v>0</v>
      </c>
      <c r="F242" s="191">
        <f>+D242+E242</f>
        <v>62245</v>
      </c>
    </row>
    <row r="243" spans="1:17" ht="22.15" customHeight="1" x14ac:dyDescent="0.35">
      <c r="B243" s="34" t="s">
        <v>316</v>
      </c>
      <c r="D243" s="209">
        <f>SUM(D239:D242)-0.01</f>
        <v>-41809270.409999996</v>
      </c>
      <c r="E243" s="209">
        <f>SUM(E239:E242)</f>
        <v>-15662959.16</v>
      </c>
      <c r="F243" s="191">
        <f>SUM(D243:E243)</f>
        <v>-57472229.569999993</v>
      </c>
    </row>
    <row r="244" spans="1:17" ht="22.15" customHeight="1" thickBot="1" x14ac:dyDescent="0.4">
      <c r="A244" s="38"/>
      <c r="B244" s="38" t="s">
        <v>312</v>
      </c>
      <c r="C244" s="38"/>
      <c r="D244" s="192">
        <f>+D235+D243</f>
        <v>13871426.360000007</v>
      </c>
      <c r="E244" s="192">
        <f>+E235+E243</f>
        <v>6807147.8099999987</v>
      </c>
      <c r="F244" s="192">
        <f>+D244+E244</f>
        <v>20678574.170000006</v>
      </c>
      <c r="G244" s="62"/>
      <c r="H244" s="62"/>
      <c r="I244" s="36"/>
    </row>
    <row r="245" spans="1:17" ht="22.15" customHeight="1" thickTop="1" x14ac:dyDescent="0.35">
      <c r="A245" s="38"/>
      <c r="B245" s="38"/>
      <c r="C245" s="38"/>
      <c r="D245" s="287"/>
      <c r="E245" s="287"/>
      <c r="F245" s="287"/>
      <c r="G245" s="62"/>
      <c r="H245" s="62"/>
      <c r="I245" s="36"/>
    </row>
    <row r="246" spans="1:17" ht="22.15" customHeight="1" thickBot="1" x14ac:dyDescent="0.4">
      <c r="A246" s="36"/>
      <c r="B246" s="36"/>
      <c r="C246" s="36"/>
      <c r="D246" s="36"/>
      <c r="E246" s="36"/>
      <c r="F246" s="37"/>
      <c r="G246" s="37"/>
      <c r="I246" s="36"/>
    </row>
    <row r="247" spans="1:17" ht="64.900000000000006" customHeight="1" thickBot="1" x14ac:dyDescent="0.4">
      <c r="A247" s="53"/>
      <c r="B247" s="205">
        <v>2024</v>
      </c>
      <c r="C247" s="206"/>
      <c r="D247" s="211" t="s">
        <v>313</v>
      </c>
      <c r="E247" s="211" t="s">
        <v>314</v>
      </c>
      <c r="F247" s="207" t="s">
        <v>31</v>
      </c>
      <c r="G247" s="151"/>
      <c r="H247" s="151"/>
    </row>
    <row r="248" spans="1:17" ht="27.6" customHeight="1" thickBot="1" x14ac:dyDescent="0.4">
      <c r="B248" s="208" t="s">
        <v>311</v>
      </c>
    </row>
    <row r="249" spans="1:17" ht="22.15" customHeight="1" x14ac:dyDescent="0.35">
      <c r="B249" s="34" t="s">
        <v>310</v>
      </c>
      <c r="D249" s="49">
        <v>53816858.899999999</v>
      </c>
      <c r="E249" s="49">
        <v>16430763.77</v>
      </c>
      <c r="F249" s="37">
        <f>+D249+E249</f>
        <v>70247622.670000002</v>
      </c>
    </row>
    <row r="250" spans="1:17" ht="22.15" customHeight="1" x14ac:dyDescent="0.35">
      <c r="B250" s="34" t="s">
        <v>315</v>
      </c>
      <c r="D250" s="49">
        <v>709477.92</v>
      </c>
      <c r="E250" s="49">
        <v>0</v>
      </c>
      <c r="F250" s="37">
        <f>+D250+E250</f>
        <v>709477.92</v>
      </c>
      <c r="Q250" s="301">
        <f>+F244+F271</f>
        <v>20678599.170000006</v>
      </c>
    </row>
    <row r="251" spans="1:17" ht="22.15" customHeight="1" x14ac:dyDescent="0.35">
      <c r="B251" s="34" t="s">
        <v>33</v>
      </c>
      <c r="D251" s="191">
        <v>0</v>
      </c>
      <c r="E251" s="191">
        <v>0</v>
      </c>
      <c r="F251" s="190">
        <f>+D251+E251</f>
        <v>0</v>
      </c>
    </row>
    <row r="252" spans="1:17" ht="22.15" customHeight="1" x14ac:dyDescent="0.35">
      <c r="B252" s="34" t="s">
        <v>316</v>
      </c>
      <c r="D252" s="189">
        <f>SUM(D249:D251)</f>
        <v>54526336.82</v>
      </c>
      <c r="E252" s="189">
        <f>SUM(E249:E251)</f>
        <v>16430763.77</v>
      </c>
      <c r="F252" s="190">
        <f>SUM(F249:F251)</f>
        <v>70957100.590000004</v>
      </c>
    </row>
    <row r="253" spans="1:17" ht="22.15" customHeight="1" x14ac:dyDescent="0.35">
      <c r="D253" s="36"/>
      <c r="E253" s="36"/>
      <c r="F253" s="37"/>
    </row>
    <row r="254" spans="1:17" ht="22.15" customHeight="1" x14ac:dyDescent="0.35">
      <c r="B254" s="91" t="s">
        <v>317</v>
      </c>
      <c r="C254" s="91"/>
      <c r="D254" s="66"/>
      <c r="E254" s="36"/>
      <c r="F254" s="37"/>
    </row>
    <row r="255" spans="1:17" ht="22.15" customHeight="1" x14ac:dyDescent="0.35">
      <c r="B255" s="34" t="s">
        <v>310</v>
      </c>
      <c r="D255" s="36"/>
      <c r="E255" s="36"/>
      <c r="F255" s="37"/>
    </row>
    <row r="256" spans="1:17" ht="22.15" customHeight="1" x14ac:dyDescent="0.35">
      <c r="B256" s="34" t="s">
        <v>318</v>
      </c>
      <c r="D256" s="49">
        <v>-34475543.869999997</v>
      </c>
      <c r="E256" s="49">
        <v>-14228304.09</v>
      </c>
      <c r="F256" s="257">
        <f>+D256+E256</f>
        <v>-48703847.959999993</v>
      </c>
    </row>
    <row r="257" spans="1:10" ht="22.15" customHeight="1" x14ac:dyDescent="0.35">
      <c r="B257" s="34" t="s">
        <v>397</v>
      </c>
      <c r="D257" s="49">
        <v>-1596283.46</v>
      </c>
      <c r="E257" s="49">
        <v>-1347507.69</v>
      </c>
      <c r="F257" s="49">
        <f>+D257+E257</f>
        <v>-2943791.15</v>
      </c>
    </row>
    <row r="258" spans="1:10" ht="22.15" customHeight="1" x14ac:dyDescent="0.35">
      <c r="B258" s="34" t="s">
        <v>33</v>
      </c>
      <c r="D258" s="49">
        <v>0</v>
      </c>
      <c r="E258" s="49">
        <v>0</v>
      </c>
      <c r="F258" s="49">
        <f>+D258+E258</f>
        <v>0</v>
      </c>
    </row>
    <row r="259" spans="1:10" ht="22.15" customHeight="1" x14ac:dyDescent="0.35">
      <c r="B259" s="34" t="s">
        <v>316</v>
      </c>
      <c r="D259" s="209">
        <v>0</v>
      </c>
      <c r="E259" s="209">
        <v>0</v>
      </c>
      <c r="F259" s="191">
        <f>+D259+E259</f>
        <v>0</v>
      </c>
    </row>
    <row r="260" spans="1:10" ht="22.15" customHeight="1" x14ac:dyDescent="0.35">
      <c r="A260" s="53"/>
      <c r="B260" s="53" t="s">
        <v>312</v>
      </c>
      <c r="C260" s="53"/>
      <c r="D260" s="209">
        <f>SUM(D256:D259)-0.01</f>
        <v>-36071827.339999996</v>
      </c>
      <c r="E260" s="209">
        <f>SUM(E256:E259)</f>
        <v>-15575811.779999999</v>
      </c>
      <c r="F260" s="191">
        <f>SUM(D260:E260)</f>
        <v>-51647639.119999997</v>
      </c>
      <c r="G260" s="151"/>
      <c r="H260" s="151"/>
    </row>
    <row r="261" spans="1:10" ht="22.15" customHeight="1" thickBot="1" x14ac:dyDescent="0.4">
      <c r="D261" s="192">
        <f>+D252+D260</f>
        <v>18454509.480000004</v>
      </c>
      <c r="E261" s="192">
        <f>+E252+E260</f>
        <v>854951.99000000022</v>
      </c>
      <c r="F261" s="192">
        <f>+D261+E261</f>
        <v>19309461.470000006</v>
      </c>
    </row>
    <row r="262" spans="1:10" ht="22.15" customHeight="1" thickTop="1" x14ac:dyDescent="0.35"/>
    <row r="263" spans="1:10" ht="22.15" customHeight="1" x14ac:dyDescent="0.35"/>
    <row r="264" spans="1:10" ht="22.15" customHeight="1" x14ac:dyDescent="0.35">
      <c r="A264" s="38"/>
      <c r="B264" s="36"/>
      <c r="C264" s="36"/>
      <c r="D264" s="36"/>
      <c r="E264" s="36" t="s">
        <v>398</v>
      </c>
      <c r="F264" s="37"/>
      <c r="G264" s="37"/>
      <c r="H264" s="37"/>
      <c r="I264" s="36"/>
    </row>
    <row r="265" spans="1:10" ht="22.15" customHeight="1" x14ac:dyDescent="0.35">
      <c r="A265" s="38" t="s">
        <v>40</v>
      </c>
      <c r="B265" s="38" t="s">
        <v>42</v>
      </c>
      <c r="C265" s="38"/>
      <c r="D265" s="36"/>
      <c r="E265" s="36"/>
      <c r="F265" s="37"/>
      <c r="G265" s="37"/>
      <c r="H265" s="37"/>
      <c r="J265" s="82"/>
    </row>
    <row r="266" spans="1:10" s="53" customFormat="1" ht="22.15" customHeight="1" x14ac:dyDescent="0.35">
      <c r="A266" s="36" t="s">
        <v>427</v>
      </c>
      <c r="B266" s="36"/>
      <c r="C266" s="36"/>
      <c r="D266" s="36"/>
      <c r="E266" s="36"/>
      <c r="F266" s="37"/>
      <c r="G266" s="37"/>
      <c r="H266" s="37"/>
      <c r="I266" s="38"/>
      <c r="J266" s="83"/>
    </row>
    <row r="267" spans="1:10" s="53" customFormat="1" ht="22.15" customHeight="1" x14ac:dyDescent="0.35">
      <c r="A267" s="63"/>
      <c r="B267" s="63"/>
      <c r="C267" s="63"/>
      <c r="D267" s="63"/>
      <c r="E267" s="63"/>
      <c r="F267" s="56"/>
      <c r="G267" s="56"/>
      <c r="H267" s="56"/>
      <c r="I267" s="38"/>
      <c r="J267" s="83"/>
    </row>
    <row r="268" spans="1:10" ht="22.15" customHeight="1" x14ac:dyDescent="0.35">
      <c r="A268" s="338" t="s">
        <v>4</v>
      </c>
      <c r="B268" s="339"/>
      <c r="C268" s="339"/>
      <c r="D268" s="339"/>
      <c r="E268" s="340"/>
      <c r="F268" s="154">
        <v>2025</v>
      </c>
      <c r="G268" s="41"/>
      <c r="H268" s="154">
        <v>2024</v>
      </c>
      <c r="I268" s="37"/>
    </row>
    <row r="269" spans="1:10" ht="22.15" customHeight="1" x14ac:dyDescent="0.35">
      <c r="A269" s="266" t="s">
        <v>43</v>
      </c>
      <c r="B269" s="261"/>
      <c r="C269" s="261"/>
      <c r="D269" s="261"/>
      <c r="E269" s="262"/>
      <c r="F269" s="42">
        <v>8792058.5700000003</v>
      </c>
      <c r="G269" s="43"/>
      <c r="H269" s="42">
        <v>8792058.5700000003</v>
      </c>
      <c r="I269" s="36"/>
    </row>
    <row r="270" spans="1:10" ht="22.15" customHeight="1" x14ac:dyDescent="0.35">
      <c r="A270" s="164" t="s">
        <v>344</v>
      </c>
      <c r="B270" s="264"/>
      <c r="C270" s="264"/>
      <c r="D270" s="261"/>
      <c r="E270" s="262"/>
      <c r="F270" s="42">
        <v>-8792033.5700000003</v>
      </c>
      <c r="G270" s="43"/>
      <c r="H270" s="42">
        <v>-8792033.5700000003</v>
      </c>
      <c r="I270" s="36"/>
    </row>
    <row r="271" spans="1:10" ht="22.15" customHeight="1" x14ac:dyDescent="0.35">
      <c r="A271" s="260" t="s">
        <v>47</v>
      </c>
      <c r="B271" s="261"/>
      <c r="C271" s="261"/>
      <c r="D271" s="261"/>
      <c r="E271" s="262"/>
      <c r="F271" s="40">
        <f>SUM(F269:F270)</f>
        <v>25</v>
      </c>
      <c r="G271" s="41"/>
      <c r="H271" s="40">
        <f>SUM(H269:H270)</f>
        <v>25</v>
      </c>
      <c r="I271" s="36"/>
    </row>
    <row r="272" spans="1:10" ht="22.15" customHeight="1" x14ac:dyDescent="0.35">
      <c r="A272" s="55"/>
      <c r="B272" s="55"/>
      <c r="C272" s="55"/>
      <c r="D272" s="55"/>
      <c r="E272" s="55"/>
      <c r="F272" s="64"/>
      <c r="G272" s="41"/>
      <c r="H272" s="64"/>
      <c r="I272" s="36"/>
    </row>
    <row r="273" spans="1:11" ht="22.15" customHeight="1" x14ac:dyDescent="0.35">
      <c r="A273" s="55"/>
      <c r="B273" s="55"/>
      <c r="C273" s="55"/>
      <c r="D273" s="55"/>
      <c r="E273" s="55"/>
      <c r="F273" s="64"/>
      <c r="G273" s="41"/>
      <c r="H273" s="64"/>
      <c r="I273" s="36"/>
    </row>
    <row r="274" spans="1:11" ht="22.15" customHeight="1" x14ac:dyDescent="0.35">
      <c r="A274" s="38" t="s">
        <v>41</v>
      </c>
      <c r="B274" s="38" t="s">
        <v>45</v>
      </c>
      <c r="C274" s="38"/>
      <c r="D274" s="38"/>
      <c r="E274" s="36"/>
      <c r="F274" s="37"/>
      <c r="G274" s="37"/>
      <c r="H274" s="37"/>
      <c r="I274" s="36"/>
      <c r="J274" s="82"/>
    </row>
    <row r="275" spans="1:11" ht="22.15" customHeight="1" x14ac:dyDescent="0.35">
      <c r="A275" s="38"/>
      <c r="B275" s="38"/>
      <c r="C275" s="38"/>
      <c r="D275" s="38"/>
      <c r="E275" s="36"/>
      <c r="F275" s="37"/>
      <c r="G275" s="37"/>
      <c r="H275" s="37"/>
      <c r="I275" s="36"/>
      <c r="J275" s="82"/>
    </row>
    <row r="276" spans="1:11" ht="22.15" customHeight="1" x14ac:dyDescent="0.35">
      <c r="A276" s="36" t="s">
        <v>473</v>
      </c>
      <c r="B276" s="36"/>
      <c r="C276" s="36"/>
      <c r="D276" s="36"/>
      <c r="E276" s="36"/>
      <c r="F276" s="37"/>
      <c r="G276" s="37"/>
      <c r="H276" s="37"/>
      <c r="I276" s="36"/>
      <c r="J276" s="82"/>
    </row>
    <row r="277" spans="1:11" ht="22.15" customHeight="1" x14ac:dyDescent="0.35">
      <c r="A277" s="36" t="s">
        <v>474</v>
      </c>
      <c r="B277" s="38"/>
      <c r="C277" s="38"/>
      <c r="D277" s="38"/>
      <c r="E277" s="36"/>
      <c r="F277" s="37"/>
      <c r="G277" s="37"/>
      <c r="H277" s="37"/>
      <c r="I277" s="36"/>
      <c r="J277" s="82"/>
    </row>
    <row r="278" spans="1:11" ht="22.15" customHeight="1" x14ac:dyDescent="0.35">
      <c r="A278" s="53"/>
      <c r="B278" s="53"/>
      <c r="C278" s="53"/>
      <c r="D278" s="53"/>
      <c r="I278" s="197"/>
    </row>
    <row r="279" spans="1:11" ht="22.15" customHeight="1" x14ac:dyDescent="0.35">
      <c r="A279" s="341" t="s">
        <v>4</v>
      </c>
      <c r="B279" s="342"/>
      <c r="C279" s="342"/>
      <c r="D279" s="342"/>
      <c r="E279" s="343"/>
      <c r="F279" s="185">
        <v>2025</v>
      </c>
      <c r="G279" s="198"/>
      <c r="H279" s="185">
        <v>2024</v>
      </c>
    </row>
    <row r="280" spans="1:11" ht="22.15" customHeight="1" x14ac:dyDescent="0.35">
      <c r="A280" s="345" t="s">
        <v>291</v>
      </c>
      <c r="B280" s="346"/>
      <c r="C280" s="346"/>
      <c r="D280" s="346"/>
      <c r="E280" s="347"/>
      <c r="F280" s="79">
        <v>13351366.52</v>
      </c>
      <c r="G280" s="80"/>
      <c r="H280" s="79">
        <v>9671740.5899999999</v>
      </c>
      <c r="K280" s="35"/>
    </row>
    <row r="281" spans="1:11" ht="22.15" customHeight="1" x14ac:dyDescent="0.35">
      <c r="A281" s="345" t="s">
        <v>46</v>
      </c>
      <c r="B281" s="346"/>
      <c r="C281" s="346"/>
      <c r="D281" s="346"/>
      <c r="E281" s="347"/>
      <c r="F281" s="79">
        <v>2812226.49</v>
      </c>
      <c r="G281" s="80"/>
      <c r="H281" s="79">
        <v>1654602.46</v>
      </c>
    </row>
    <row r="282" spans="1:11" ht="22.15" customHeight="1" x14ac:dyDescent="0.35">
      <c r="A282" s="263" t="s">
        <v>150</v>
      </c>
      <c r="B282" s="76"/>
      <c r="C282" s="77"/>
      <c r="D282" s="77"/>
      <c r="E282" s="77"/>
      <c r="F282" s="74">
        <f>SUM(F280:F281)</f>
        <v>16163593.01</v>
      </c>
      <c r="G282" s="198"/>
      <c r="H282" s="74">
        <f>SUM(H280:H281)</f>
        <v>11326343.050000001</v>
      </c>
    </row>
    <row r="283" spans="1:11" ht="22.15" customHeight="1" x14ac:dyDescent="0.35">
      <c r="A283" s="36"/>
      <c r="B283" s="36"/>
      <c r="C283" s="36"/>
      <c r="D283" s="36"/>
      <c r="E283" s="36"/>
      <c r="F283" s="37"/>
      <c r="G283" s="37"/>
      <c r="H283" s="37"/>
      <c r="I283" s="36"/>
    </row>
    <row r="284" spans="1:11" ht="22.15" customHeight="1" x14ac:dyDescent="0.35">
      <c r="A284" s="38" t="s">
        <v>346</v>
      </c>
      <c r="B284" s="38"/>
      <c r="C284" s="38"/>
      <c r="D284" s="38"/>
      <c r="E284" s="36"/>
      <c r="F284" s="37"/>
      <c r="G284" s="37"/>
      <c r="H284" s="37"/>
      <c r="I284" s="36"/>
    </row>
    <row r="285" spans="1:11" ht="22.15" customHeight="1" x14ac:dyDescent="0.35">
      <c r="A285" s="332" t="s">
        <v>470</v>
      </c>
      <c r="B285" s="333"/>
      <c r="C285" s="333"/>
      <c r="D285" s="333"/>
      <c r="E285" s="334"/>
      <c r="F285" s="283">
        <v>60882.94</v>
      </c>
      <c r="G285" s="37"/>
      <c r="H285" s="284">
        <v>0</v>
      </c>
      <c r="I285" s="36"/>
    </row>
    <row r="286" spans="1:11" ht="22.15" customHeight="1" x14ac:dyDescent="0.35">
      <c r="A286" s="332" t="s">
        <v>347</v>
      </c>
      <c r="B286" s="333"/>
      <c r="C286" s="333"/>
      <c r="D286" s="333"/>
      <c r="E286" s="334"/>
      <c r="F286" s="283">
        <v>0</v>
      </c>
      <c r="G286" s="37"/>
      <c r="H286" s="284">
        <v>140210.29</v>
      </c>
      <c r="I286" s="36"/>
    </row>
    <row r="287" spans="1:11" ht="22.15" customHeight="1" x14ac:dyDescent="0.35">
      <c r="A287" s="332" t="s">
        <v>348</v>
      </c>
      <c r="B287" s="333"/>
      <c r="C287" s="333"/>
      <c r="D287" s="333"/>
      <c r="E287" s="334"/>
      <c r="F287" s="284">
        <v>26362.5</v>
      </c>
      <c r="G287" s="37"/>
      <c r="H287" s="284">
        <v>133916.75</v>
      </c>
      <c r="I287" s="36"/>
    </row>
    <row r="288" spans="1:11" ht="22.15" customHeight="1" x14ac:dyDescent="0.35">
      <c r="A288" s="280" t="s">
        <v>404</v>
      </c>
      <c r="B288" s="281"/>
      <c r="C288" s="281"/>
      <c r="D288" s="281"/>
      <c r="E288" s="282"/>
      <c r="F288" s="284">
        <v>161313.81</v>
      </c>
      <c r="G288" s="37"/>
      <c r="H288" s="284">
        <v>71955.34</v>
      </c>
      <c r="I288" s="36"/>
    </row>
    <row r="289" spans="1:9" ht="22.15" customHeight="1" x14ac:dyDescent="0.35">
      <c r="A289" s="332" t="s">
        <v>349</v>
      </c>
      <c r="B289" s="333"/>
      <c r="C289" s="333"/>
      <c r="D289" s="333"/>
      <c r="E289" s="334"/>
      <c r="F289" s="284">
        <v>2033687.5</v>
      </c>
      <c r="G289" s="37"/>
      <c r="H289" s="284">
        <v>2343900</v>
      </c>
      <c r="I289" s="36"/>
    </row>
    <row r="290" spans="1:9" ht="22.15" customHeight="1" x14ac:dyDescent="0.35">
      <c r="A290" s="280" t="s">
        <v>447</v>
      </c>
      <c r="B290" s="281"/>
      <c r="C290" s="281"/>
      <c r="D290" s="281"/>
      <c r="E290" s="282"/>
      <c r="F290" s="284">
        <v>600000</v>
      </c>
      <c r="G290" s="37"/>
      <c r="H290" s="284"/>
      <c r="I290" s="36"/>
    </row>
    <row r="291" spans="1:9" ht="22.15" customHeight="1" x14ac:dyDescent="0.35">
      <c r="A291" s="280" t="s">
        <v>471</v>
      </c>
      <c r="B291" s="281"/>
      <c r="C291" s="281"/>
      <c r="D291" s="281"/>
      <c r="E291" s="282"/>
      <c r="F291" s="284">
        <v>49315.46</v>
      </c>
      <c r="G291" s="37"/>
      <c r="H291" s="284"/>
      <c r="I291" s="36"/>
    </row>
    <row r="292" spans="1:9" ht="22.15" customHeight="1" x14ac:dyDescent="0.35">
      <c r="A292" s="280" t="s">
        <v>386</v>
      </c>
      <c r="B292" s="281"/>
      <c r="C292" s="281"/>
      <c r="D292" s="281"/>
      <c r="E292" s="282"/>
      <c r="F292" s="284">
        <v>2579474.44</v>
      </c>
      <c r="G292" s="37"/>
      <c r="H292" s="284">
        <v>1334369.8</v>
      </c>
      <c r="I292" s="36"/>
    </row>
    <row r="293" spans="1:9" ht="22.15" customHeight="1" x14ac:dyDescent="0.35">
      <c r="A293" s="332" t="s">
        <v>350</v>
      </c>
      <c r="B293" s="333"/>
      <c r="C293" s="333"/>
      <c r="D293" s="333"/>
      <c r="E293" s="334"/>
      <c r="F293" s="284">
        <v>2001.6</v>
      </c>
      <c r="G293" s="37"/>
      <c r="H293" s="284">
        <v>0</v>
      </c>
      <c r="I293" s="36"/>
    </row>
    <row r="294" spans="1:9" ht="22.15" customHeight="1" x14ac:dyDescent="0.35">
      <c r="A294" s="332" t="s">
        <v>351</v>
      </c>
      <c r="B294" s="333"/>
      <c r="C294" s="333"/>
      <c r="D294" s="333"/>
      <c r="E294" s="334"/>
      <c r="F294" s="285">
        <v>12598.96</v>
      </c>
      <c r="G294" s="37"/>
      <c r="H294" s="285">
        <v>23137.32</v>
      </c>
      <c r="I294" s="36"/>
    </row>
    <row r="295" spans="1:9" ht="22.15" customHeight="1" x14ac:dyDescent="0.35">
      <c r="A295" s="332" t="s">
        <v>352</v>
      </c>
      <c r="B295" s="333"/>
      <c r="C295" s="333"/>
      <c r="D295" s="333"/>
      <c r="E295" s="334"/>
      <c r="F295" s="284">
        <v>0</v>
      </c>
      <c r="G295" s="37"/>
      <c r="H295" s="284">
        <v>255710.45</v>
      </c>
      <c r="I295" s="36"/>
    </row>
    <row r="296" spans="1:9" ht="22.15" customHeight="1" x14ac:dyDescent="0.35">
      <c r="A296" s="332" t="s">
        <v>450</v>
      </c>
      <c r="B296" s="333"/>
      <c r="C296" s="333"/>
      <c r="D296" s="333"/>
      <c r="E296" s="334"/>
      <c r="F296" s="284">
        <v>136454.91</v>
      </c>
      <c r="G296" s="37"/>
      <c r="H296" s="284">
        <v>0</v>
      </c>
      <c r="I296" s="36"/>
    </row>
    <row r="297" spans="1:9" ht="22.15" customHeight="1" x14ac:dyDescent="0.35">
      <c r="A297" s="332" t="s">
        <v>353</v>
      </c>
      <c r="B297" s="333"/>
      <c r="C297" s="333"/>
      <c r="D297" s="333"/>
      <c r="E297" s="334"/>
      <c r="F297" s="284">
        <v>449088.78</v>
      </c>
      <c r="G297" s="37"/>
      <c r="H297" s="284">
        <v>197230</v>
      </c>
      <c r="I297" s="36"/>
    </row>
    <row r="298" spans="1:9" ht="22.15" customHeight="1" x14ac:dyDescent="0.35">
      <c r="A298" s="280" t="s">
        <v>405</v>
      </c>
      <c r="B298" s="281"/>
      <c r="C298" s="281"/>
      <c r="D298" s="281"/>
      <c r="E298" s="282"/>
      <c r="F298" s="284">
        <v>32657.45</v>
      </c>
      <c r="G298" s="37"/>
      <c r="H298" s="284">
        <v>32657.45</v>
      </c>
      <c r="I298" s="36"/>
    </row>
    <row r="299" spans="1:9" ht="22.15" customHeight="1" x14ac:dyDescent="0.35">
      <c r="A299" s="280" t="s">
        <v>448</v>
      </c>
      <c r="B299" s="281"/>
      <c r="C299" s="281"/>
      <c r="D299" s="281"/>
      <c r="E299" s="282"/>
      <c r="F299" s="284">
        <v>128903.63</v>
      </c>
      <c r="G299" s="37"/>
      <c r="H299" s="284"/>
      <c r="I299" s="36"/>
    </row>
    <row r="300" spans="1:9" ht="22.15" customHeight="1" x14ac:dyDescent="0.35">
      <c r="A300" s="332" t="s">
        <v>449</v>
      </c>
      <c r="B300" s="333"/>
      <c r="C300" s="333"/>
      <c r="D300" s="333"/>
      <c r="E300" s="334"/>
      <c r="F300" s="284">
        <v>571132.51</v>
      </c>
      <c r="G300" s="37"/>
      <c r="H300" s="284">
        <v>0</v>
      </c>
      <c r="I300" s="36"/>
    </row>
    <row r="301" spans="1:9" ht="22.15" customHeight="1" x14ac:dyDescent="0.35">
      <c r="A301" s="280" t="s">
        <v>451</v>
      </c>
      <c r="B301" s="281"/>
      <c r="C301" s="281"/>
      <c r="D301" s="281"/>
      <c r="E301" s="282"/>
      <c r="F301" s="284">
        <v>326939.57</v>
      </c>
      <c r="G301" s="37"/>
      <c r="H301" s="284"/>
      <c r="I301" s="36"/>
    </row>
    <row r="302" spans="1:9" ht="22.15" customHeight="1" x14ac:dyDescent="0.35">
      <c r="A302" s="280" t="s">
        <v>452</v>
      </c>
      <c r="B302" s="281"/>
      <c r="C302" s="281"/>
      <c r="D302" s="281"/>
      <c r="E302" s="282"/>
      <c r="F302" s="284">
        <v>314223</v>
      </c>
      <c r="G302" s="37"/>
      <c r="H302" s="284"/>
      <c r="I302" s="36"/>
    </row>
    <row r="303" spans="1:9" ht="22.15" customHeight="1" x14ac:dyDescent="0.35">
      <c r="A303" s="280" t="s">
        <v>407</v>
      </c>
      <c r="B303" s="281"/>
      <c r="C303" s="281"/>
      <c r="D303" s="281"/>
      <c r="E303" s="282"/>
      <c r="F303" s="284">
        <v>0</v>
      </c>
      <c r="G303" s="37"/>
      <c r="H303" s="284">
        <v>22414.68</v>
      </c>
      <c r="I303" s="36"/>
    </row>
    <row r="304" spans="1:9" ht="22.15" customHeight="1" x14ac:dyDescent="0.35">
      <c r="A304" s="280" t="s">
        <v>387</v>
      </c>
      <c r="B304" s="281"/>
      <c r="C304" s="281"/>
      <c r="D304" s="281"/>
      <c r="E304" s="282"/>
      <c r="F304" s="284">
        <v>61924</v>
      </c>
      <c r="G304" s="37"/>
      <c r="H304" s="284">
        <v>84332.46</v>
      </c>
      <c r="I304" s="36"/>
    </row>
    <row r="305" spans="1:9" ht="22.15" customHeight="1" x14ac:dyDescent="0.35">
      <c r="A305" s="332" t="s">
        <v>354</v>
      </c>
      <c r="B305" s="333"/>
      <c r="C305" s="333"/>
      <c r="D305" s="333"/>
      <c r="E305" s="334"/>
      <c r="F305" s="284">
        <v>0</v>
      </c>
      <c r="G305" s="37"/>
      <c r="H305" s="284">
        <v>96551.33</v>
      </c>
      <c r="I305" s="36"/>
    </row>
    <row r="306" spans="1:9" ht="22.15" customHeight="1" x14ac:dyDescent="0.35">
      <c r="A306" s="280" t="s">
        <v>453</v>
      </c>
      <c r="B306" s="281"/>
      <c r="C306" s="281"/>
      <c r="D306" s="281"/>
      <c r="E306" s="282"/>
      <c r="F306" s="284">
        <v>196902.5</v>
      </c>
      <c r="G306" s="37"/>
      <c r="H306" s="284"/>
      <c r="I306" s="36"/>
    </row>
    <row r="307" spans="1:9" ht="22.15" customHeight="1" x14ac:dyDescent="0.35">
      <c r="A307" s="280" t="s">
        <v>409</v>
      </c>
      <c r="B307" s="281"/>
      <c r="C307" s="281"/>
      <c r="D307" s="281"/>
      <c r="E307" s="282"/>
      <c r="F307" s="284">
        <v>112854.53</v>
      </c>
      <c r="G307" s="37"/>
      <c r="H307" s="284">
        <v>415526.45</v>
      </c>
      <c r="I307" s="36"/>
    </row>
    <row r="308" spans="1:9" ht="22.15" customHeight="1" x14ac:dyDescent="0.35">
      <c r="A308" s="280" t="s">
        <v>408</v>
      </c>
      <c r="B308" s="281"/>
      <c r="C308" s="281"/>
      <c r="D308" s="281"/>
      <c r="E308" s="282"/>
      <c r="F308" s="284">
        <v>91186.44</v>
      </c>
      <c r="G308" s="37"/>
      <c r="H308" s="284">
        <v>91186.44</v>
      </c>
      <c r="I308" s="36"/>
    </row>
    <row r="309" spans="1:9" ht="22.15" customHeight="1" x14ac:dyDescent="0.35">
      <c r="A309" s="280" t="s">
        <v>388</v>
      </c>
      <c r="B309" s="281"/>
      <c r="C309" s="281"/>
      <c r="D309" s="281"/>
      <c r="E309" s="282"/>
      <c r="F309" s="284">
        <v>0</v>
      </c>
      <c r="G309" s="37"/>
      <c r="H309" s="284">
        <v>400094.26</v>
      </c>
      <c r="I309" s="36"/>
    </row>
    <row r="310" spans="1:9" ht="22.15" customHeight="1" x14ac:dyDescent="0.35">
      <c r="A310" s="280" t="s">
        <v>406</v>
      </c>
      <c r="B310" s="281"/>
      <c r="C310" s="281"/>
      <c r="D310" s="281"/>
      <c r="E310" s="282"/>
      <c r="F310" s="284">
        <v>0</v>
      </c>
      <c r="G310" s="37"/>
      <c r="H310" s="284">
        <v>10452.5</v>
      </c>
      <c r="I310" s="36"/>
    </row>
    <row r="311" spans="1:9" ht="22.15" customHeight="1" x14ac:dyDescent="0.35">
      <c r="A311" s="280" t="s">
        <v>389</v>
      </c>
      <c r="B311" s="281"/>
      <c r="C311" s="281"/>
      <c r="D311" s="281"/>
      <c r="E311" s="282"/>
      <c r="F311" s="284">
        <v>18299.93</v>
      </c>
      <c r="G311" s="37"/>
      <c r="H311" s="284">
        <v>0</v>
      </c>
      <c r="I311" s="36"/>
    </row>
    <row r="312" spans="1:9" ht="22.15" customHeight="1" x14ac:dyDescent="0.35">
      <c r="A312" s="280" t="s">
        <v>410</v>
      </c>
      <c r="B312" s="281"/>
      <c r="C312" s="281"/>
      <c r="D312" s="281"/>
      <c r="E312" s="282"/>
      <c r="F312" s="284">
        <v>0</v>
      </c>
      <c r="G312" s="37"/>
      <c r="H312" s="284">
        <v>100296</v>
      </c>
      <c r="I312" s="36"/>
    </row>
    <row r="313" spans="1:9" ht="22.15" customHeight="1" x14ac:dyDescent="0.35">
      <c r="A313" s="280" t="s">
        <v>411</v>
      </c>
      <c r="B313" s="281"/>
      <c r="C313" s="281"/>
      <c r="D313" s="281"/>
      <c r="E313" s="282"/>
      <c r="F313" s="284">
        <v>0</v>
      </c>
      <c r="G313" s="37"/>
      <c r="H313" s="284">
        <v>728000</v>
      </c>
      <c r="I313" s="36"/>
    </row>
    <row r="314" spans="1:9" ht="22.15" customHeight="1" x14ac:dyDescent="0.35">
      <c r="A314" s="280" t="s">
        <v>454</v>
      </c>
      <c r="B314" s="281"/>
      <c r="C314" s="281"/>
      <c r="D314" s="281"/>
      <c r="E314" s="282"/>
      <c r="F314" s="284">
        <v>109779.5</v>
      </c>
      <c r="G314" s="37"/>
      <c r="H314" s="284"/>
      <c r="I314" s="36"/>
    </row>
    <row r="315" spans="1:9" ht="22.15" customHeight="1" x14ac:dyDescent="0.35">
      <c r="A315" s="280" t="s">
        <v>455</v>
      </c>
      <c r="B315" s="281"/>
      <c r="C315" s="281"/>
      <c r="D315" s="281"/>
      <c r="E315" s="282"/>
      <c r="F315" s="284">
        <v>230067.6</v>
      </c>
      <c r="G315" s="37"/>
      <c r="H315" s="284"/>
      <c r="I315" s="36"/>
    </row>
    <row r="316" spans="1:9" ht="22.15" customHeight="1" x14ac:dyDescent="0.35">
      <c r="A316" s="332" t="s">
        <v>390</v>
      </c>
      <c r="B316" s="333"/>
      <c r="C316" s="333"/>
      <c r="D316" s="333"/>
      <c r="E316" s="334"/>
      <c r="F316" s="284">
        <v>2800000</v>
      </c>
      <c r="G316" s="37"/>
      <c r="H316" s="284">
        <v>1138153.2</v>
      </c>
      <c r="I316" s="36"/>
    </row>
    <row r="317" spans="1:9" ht="22.15" customHeight="1" x14ac:dyDescent="0.35">
      <c r="A317" s="280" t="s">
        <v>355</v>
      </c>
      <c r="B317" s="281"/>
      <c r="C317" s="281"/>
      <c r="D317" s="281"/>
      <c r="E317" s="282"/>
      <c r="F317" s="284">
        <v>0</v>
      </c>
      <c r="G317" s="37"/>
      <c r="H317" s="284">
        <v>580534.67000000004</v>
      </c>
      <c r="I317" s="36"/>
    </row>
    <row r="318" spans="1:9" ht="22.15" customHeight="1" x14ac:dyDescent="0.35">
      <c r="A318" s="280" t="s">
        <v>391</v>
      </c>
      <c r="B318" s="281"/>
      <c r="C318" s="281"/>
      <c r="D318" s="281"/>
      <c r="E318" s="282"/>
      <c r="F318" s="284">
        <v>21492.6</v>
      </c>
      <c r="G318" s="37"/>
      <c r="H318" s="284">
        <v>0</v>
      </c>
      <c r="I318" s="36"/>
    </row>
    <row r="319" spans="1:9" ht="22.15" customHeight="1" x14ac:dyDescent="0.35">
      <c r="A319" s="280" t="s">
        <v>456</v>
      </c>
      <c r="B319" s="281"/>
      <c r="C319" s="281"/>
      <c r="D319" s="281"/>
      <c r="E319" s="282"/>
      <c r="F319" s="284">
        <v>92725.99</v>
      </c>
      <c r="G319" s="37"/>
      <c r="H319" s="284"/>
      <c r="I319" s="36"/>
    </row>
    <row r="320" spans="1:9" ht="22.15" customHeight="1" x14ac:dyDescent="0.35">
      <c r="A320" s="280" t="s">
        <v>457</v>
      </c>
      <c r="B320" s="281"/>
      <c r="C320" s="281"/>
      <c r="D320" s="281"/>
      <c r="E320" s="282"/>
      <c r="F320" s="284">
        <v>81812</v>
      </c>
      <c r="G320" s="37"/>
      <c r="H320" s="284"/>
      <c r="I320" s="36"/>
    </row>
    <row r="321" spans="1:9" ht="22.15" customHeight="1" x14ac:dyDescent="0.35">
      <c r="A321" s="280" t="s">
        <v>458</v>
      </c>
      <c r="B321" s="281"/>
      <c r="C321" s="281"/>
      <c r="D321" s="281"/>
      <c r="E321" s="282"/>
      <c r="F321" s="284">
        <v>217011.66</v>
      </c>
      <c r="G321" s="37"/>
      <c r="H321" s="284"/>
      <c r="I321" s="36"/>
    </row>
    <row r="322" spans="1:9" ht="22.15" customHeight="1" x14ac:dyDescent="0.35">
      <c r="A322" s="280" t="s">
        <v>459</v>
      </c>
      <c r="B322" s="281"/>
      <c r="C322" s="281"/>
      <c r="D322" s="281"/>
      <c r="E322" s="282"/>
      <c r="F322" s="284">
        <v>22803.97</v>
      </c>
      <c r="G322" s="37"/>
      <c r="H322" s="284"/>
      <c r="I322" s="36"/>
    </row>
    <row r="323" spans="1:9" ht="22.15" customHeight="1" x14ac:dyDescent="0.35">
      <c r="A323" s="280" t="s">
        <v>392</v>
      </c>
      <c r="B323" s="281"/>
      <c r="C323" s="281"/>
      <c r="D323" s="281"/>
      <c r="E323" s="282"/>
      <c r="F323" s="284">
        <v>148231</v>
      </c>
      <c r="G323" s="37"/>
      <c r="H323" s="284">
        <v>104426.6</v>
      </c>
      <c r="I323" s="36"/>
    </row>
    <row r="324" spans="1:9" ht="22.15" customHeight="1" x14ac:dyDescent="0.35">
      <c r="A324" s="280" t="s">
        <v>460</v>
      </c>
      <c r="B324" s="281"/>
      <c r="C324" s="281"/>
      <c r="D324" s="281"/>
      <c r="E324" s="282"/>
      <c r="F324" s="284">
        <v>13625.81</v>
      </c>
      <c r="G324" s="37"/>
      <c r="H324" s="284"/>
      <c r="I324" s="36"/>
    </row>
    <row r="325" spans="1:9" ht="22.15" customHeight="1" x14ac:dyDescent="0.35">
      <c r="A325" s="280" t="s">
        <v>461</v>
      </c>
      <c r="B325" s="281"/>
      <c r="C325" s="281"/>
      <c r="D325" s="281"/>
      <c r="E325" s="282"/>
      <c r="F325" s="284">
        <v>27287.47</v>
      </c>
      <c r="G325" s="37"/>
      <c r="H325" s="284">
        <v>0</v>
      </c>
      <c r="I325" s="36"/>
    </row>
    <row r="326" spans="1:9" ht="22.15" customHeight="1" x14ac:dyDescent="0.35">
      <c r="A326" s="280" t="s">
        <v>462</v>
      </c>
      <c r="B326" s="281"/>
      <c r="C326" s="281"/>
      <c r="D326" s="281"/>
      <c r="E326" s="282"/>
      <c r="F326" s="284">
        <v>32832.25</v>
      </c>
      <c r="G326" s="37"/>
      <c r="H326" s="284"/>
      <c r="I326" s="36"/>
    </row>
    <row r="327" spans="1:9" ht="22.15" customHeight="1" x14ac:dyDescent="0.35">
      <c r="A327" s="280" t="s">
        <v>463</v>
      </c>
      <c r="B327" s="281"/>
      <c r="C327" s="281"/>
      <c r="D327" s="281"/>
      <c r="E327" s="282"/>
      <c r="F327" s="284">
        <v>281618.64</v>
      </c>
      <c r="G327" s="37"/>
      <c r="H327" s="284"/>
      <c r="I327" s="36"/>
    </row>
    <row r="328" spans="1:9" ht="22.15" customHeight="1" x14ac:dyDescent="0.35">
      <c r="A328" s="280" t="s">
        <v>464</v>
      </c>
      <c r="B328" s="281"/>
      <c r="C328" s="281"/>
      <c r="D328" s="281"/>
      <c r="E328" s="282"/>
      <c r="F328" s="284">
        <v>9698.7900000000009</v>
      </c>
      <c r="G328" s="37"/>
      <c r="H328" s="284"/>
      <c r="I328" s="36"/>
    </row>
    <row r="329" spans="1:9" ht="22.15" customHeight="1" x14ac:dyDescent="0.35">
      <c r="A329" s="280" t="s">
        <v>465</v>
      </c>
      <c r="B329" s="281"/>
      <c r="C329" s="281"/>
      <c r="D329" s="281"/>
      <c r="E329" s="282"/>
      <c r="F329" s="284">
        <v>27930.21</v>
      </c>
      <c r="G329" s="37"/>
      <c r="H329" s="284"/>
      <c r="I329" s="36"/>
    </row>
    <row r="330" spans="1:9" ht="22.15" customHeight="1" x14ac:dyDescent="0.35">
      <c r="A330" s="280" t="s">
        <v>466</v>
      </c>
      <c r="B330" s="281"/>
      <c r="C330" s="281"/>
      <c r="D330" s="281"/>
      <c r="E330" s="282"/>
      <c r="F330" s="284">
        <v>45539</v>
      </c>
      <c r="G330" s="37"/>
      <c r="H330" s="284"/>
      <c r="I330" s="36"/>
    </row>
    <row r="331" spans="1:9" ht="22.15" customHeight="1" x14ac:dyDescent="0.35">
      <c r="A331" s="280" t="s">
        <v>393</v>
      </c>
      <c r="B331" s="281"/>
      <c r="C331" s="281"/>
      <c r="D331" s="281"/>
      <c r="E331" s="282"/>
      <c r="F331" s="284">
        <v>0</v>
      </c>
      <c r="G331" s="37"/>
      <c r="H331" s="284">
        <v>41960.74</v>
      </c>
      <c r="I331" s="36"/>
    </row>
    <row r="332" spans="1:9" ht="22.15" customHeight="1" x14ac:dyDescent="0.35">
      <c r="A332" s="280" t="s">
        <v>468</v>
      </c>
      <c r="B332" s="281"/>
      <c r="C332" s="281"/>
      <c r="D332" s="281"/>
      <c r="E332" s="282"/>
      <c r="F332" s="284">
        <v>732450</v>
      </c>
      <c r="G332" s="37"/>
      <c r="H332" s="284">
        <v>0</v>
      </c>
      <c r="I332" s="36"/>
    </row>
    <row r="333" spans="1:9" ht="22.15" customHeight="1" x14ac:dyDescent="0.35">
      <c r="A333" s="280" t="s">
        <v>467</v>
      </c>
      <c r="B333" s="281"/>
      <c r="C333" s="281"/>
      <c r="D333" s="281"/>
      <c r="E333" s="282"/>
      <c r="F333" s="284">
        <v>2237.4</v>
      </c>
      <c r="G333" s="37"/>
      <c r="H333" s="284"/>
      <c r="I333" s="36"/>
    </row>
    <row r="334" spans="1:9" ht="22.15" customHeight="1" x14ac:dyDescent="0.35">
      <c r="A334" s="332" t="s">
        <v>472</v>
      </c>
      <c r="B334" s="333"/>
      <c r="C334" s="333"/>
      <c r="D334" s="333"/>
      <c r="E334" s="334"/>
      <c r="F334" s="284">
        <v>16950</v>
      </c>
      <c r="G334" s="37"/>
      <c r="H334" s="284">
        <v>10760</v>
      </c>
      <c r="I334" s="36"/>
    </row>
    <row r="335" spans="1:9" ht="22.15" customHeight="1" x14ac:dyDescent="0.35">
      <c r="A335" s="332" t="s">
        <v>356</v>
      </c>
      <c r="B335" s="333"/>
      <c r="C335" s="333"/>
      <c r="D335" s="333"/>
      <c r="E335" s="334"/>
      <c r="F335" s="284">
        <v>10327.74</v>
      </c>
      <c r="G335" s="37"/>
      <c r="H335" s="284">
        <v>0</v>
      </c>
      <c r="I335" s="36"/>
    </row>
    <row r="336" spans="1:9" ht="22.15" customHeight="1" x14ac:dyDescent="0.35">
      <c r="A336" s="280" t="s">
        <v>469</v>
      </c>
      <c r="B336" s="281"/>
      <c r="C336" s="281"/>
      <c r="D336" s="281"/>
      <c r="E336" s="282"/>
      <c r="F336" s="284">
        <v>5053.93</v>
      </c>
      <c r="G336" s="37"/>
      <c r="H336" s="284"/>
      <c r="I336" s="36"/>
    </row>
    <row r="337" spans="1:10" ht="22.15" customHeight="1" x14ac:dyDescent="0.35">
      <c r="A337" s="280" t="s">
        <v>413</v>
      </c>
      <c r="B337" s="281"/>
      <c r="C337" s="281"/>
      <c r="D337" s="281"/>
      <c r="E337" s="282"/>
      <c r="F337" s="284">
        <v>0</v>
      </c>
      <c r="G337" s="37"/>
      <c r="H337" s="284">
        <v>23853.58</v>
      </c>
      <c r="I337" s="36"/>
    </row>
    <row r="338" spans="1:10" ht="22.15" customHeight="1" x14ac:dyDescent="0.35">
      <c r="A338" s="280" t="s">
        <v>412</v>
      </c>
      <c r="B338" s="281"/>
      <c r="C338" s="281"/>
      <c r="D338" s="281"/>
      <c r="E338" s="282"/>
      <c r="F338" s="284">
        <v>0</v>
      </c>
      <c r="G338" s="37"/>
      <c r="H338" s="284">
        <v>379430.06</v>
      </c>
      <c r="I338" s="36"/>
    </row>
    <row r="339" spans="1:10" ht="22.15" customHeight="1" x14ac:dyDescent="0.35">
      <c r="A339" s="332" t="s">
        <v>357</v>
      </c>
      <c r="B339" s="333"/>
      <c r="C339" s="333"/>
      <c r="D339" s="333"/>
      <c r="E339" s="334"/>
      <c r="F339" s="284">
        <v>365322.94</v>
      </c>
      <c r="G339" s="37"/>
      <c r="H339" s="284">
        <v>823792.06</v>
      </c>
      <c r="I339" s="36"/>
    </row>
    <row r="340" spans="1:10" ht="22.15" customHeight="1" x14ac:dyDescent="0.35">
      <c r="A340" s="332" t="s">
        <v>358</v>
      </c>
      <c r="B340" s="333"/>
      <c r="C340" s="333"/>
      <c r="D340" s="333"/>
      <c r="E340" s="334"/>
      <c r="F340" s="284">
        <v>90363.69</v>
      </c>
      <c r="G340" s="37"/>
      <c r="H340" s="284">
        <v>86888.16</v>
      </c>
      <c r="I340" s="36"/>
    </row>
    <row r="341" spans="1:10" ht="22.15" customHeight="1" x14ac:dyDescent="0.35">
      <c r="A341" s="348" t="s">
        <v>359</v>
      </c>
      <c r="B341" s="349"/>
      <c r="C341" s="349"/>
      <c r="D341" s="349"/>
      <c r="E341" s="350"/>
      <c r="F341" s="307">
        <f>2812226.49-0.13</f>
        <v>2812226.3600000003</v>
      </c>
      <c r="G341" s="62"/>
      <c r="H341" s="308">
        <v>1654602.46</v>
      </c>
      <c r="I341" s="36"/>
    </row>
    <row r="342" spans="1:10" ht="22.15" customHeight="1" x14ac:dyDescent="0.35">
      <c r="A342" s="70" t="s">
        <v>150</v>
      </c>
      <c r="B342" s="71"/>
      <c r="C342" s="71"/>
      <c r="D342" s="71"/>
      <c r="E342" s="299"/>
      <c r="F342" s="286">
        <f>SUM(F285:F341)</f>
        <v>16163593.010000002</v>
      </c>
      <c r="G342" s="309"/>
      <c r="H342" s="286">
        <f>SUM(H285:H341)</f>
        <v>11326343.050000001</v>
      </c>
      <c r="I342" s="36"/>
    </row>
    <row r="343" spans="1:10" ht="22.15" customHeight="1" x14ac:dyDescent="0.35">
      <c r="A343" s="36"/>
      <c r="B343" s="36"/>
      <c r="C343" s="36"/>
      <c r="D343" s="36"/>
      <c r="E343" s="36"/>
      <c r="F343" s="306"/>
      <c r="G343" s="37"/>
      <c r="H343" s="37"/>
      <c r="I343" s="36"/>
      <c r="J343" s="82"/>
    </row>
    <row r="344" spans="1:10" ht="22.15" customHeight="1" x14ac:dyDescent="0.35">
      <c r="A344" s="36"/>
      <c r="B344" s="36"/>
      <c r="C344" s="36"/>
      <c r="D344" s="36"/>
      <c r="E344" s="36"/>
      <c r="F344" s="37"/>
      <c r="G344" s="37"/>
      <c r="H344" s="37"/>
      <c r="I344" s="36"/>
      <c r="J344" s="82"/>
    </row>
    <row r="345" spans="1:10" ht="22.15" customHeight="1" x14ac:dyDescent="0.35">
      <c r="A345" s="38" t="s">
        <v>44</v>
      </c>
      <c r="B345" s="38" t="s">
        <v>48</v>
      </c>
      <c r="C345" s="38"/>
      <c r="D345" s="36"/>
      <c r="E345" s="36"/>
      <c r="F345" s="37"/>
      <c r="G345" s="37"/>
      <c r="H345" s="37"/>
      <c r="I345" s="36"/>
      <c r="J345" s="82"/>
    </row>
    <row r="346" spans="1:10" ht="22.15" customHeight="1" x14ac:dyDescent="0.35">
      <c r="A346" s="36"/>
      <c r="B346" s="36"/>
      <c r="C346" s="36"/>
      <c r="D346" s="36"/>
      <c r="E346" s="36"/>
      <c r="F346" s="37"/>
      <c r="G346" s="37"/>
      <c r="H346" s="37"/>
      <c r="I346" s="36"/>
      <c r="J346" s="82"/>
    </row>
    <row r="347" spans="1:10" ht="22.15" customHeight="1" x14ac:dyDescent="0.35">
      <c r="A347" s="63" t="s">
        <v>428</v>
      </c>
      <c r="B347" s="63"/>
      <c r="C347" s="63"/>
      <c r="D347" s="63"/>
      <c r="E347" s="63"/>
      <c r="F347" s="56"/>
      <c r="G347" s="56"/>
      <c r="H347" s="56"/>
      <c r="I347" s="36"/>
      <c r="J347" s="82"/>
    </row>
    <row r="348" spans="1:10" ht="22.15" customHeight="1" x14ac:dyDescent="0.35">
      <c r="A348" s="63" t="s">
        <v>155</v>
      </c>
      <c r="B348" s="63"/>
      <c r="C348" s="63"/>
      <c r="D348" s="36"/>
      <c r="E348" s="36"/>
      <c r="F348" s="37"/>
      <c r="G348" s="37"/>
      <c r="H348" s="37"/>
      <c r="I348" s="36"/>
      <c r="J348" s="82"/>
    </row>
    <row r="349" spans="1:10" ht="22.15" customHeight="1" x14ac:dyDescent="0.35">
      <c r="A349" s="338" t="s">
        <v>4</v>
      </c>
      <c r="B349" s="339"/>
      <c r="C349" s="339"/>
      <c r="D349" s="339"/>
      <c r="E349" s="340"/>
      <c r="F349" s="154">
        <v>2025</v>
      </c>
      <c r="G349" s="41"/>
      <c r="H349" s="154">
        <v>2024</v>
      </c>
      <c r="I349" s="36"/>
      <c r="J349" s="82"/>
    </row>
    <row r="350" spans="1:10" ht="22.15" customHeight="1" x14ac:dyDescent="0.35">
      <c r="A350" s="266" t="s">
        <v>49</v>
      </c>
      <c r="B350" s="261"/>
      <c r="C350" s="261"/>
      <c r="D350" s="261"/>
      <c r="E350" s="262"/>
      <c r="F350" s="42">
        <v>80990.44</v>
      </c>
      <c r="G350" s="43"/>
      <c r="H350" s="42">
        <v>79707.429999999993</v>
      </c>
      <c r="I350" s="36"/>
      <c r="J350" s="82"/>
    </row>
    <row r="351" spans="1:10" ht="22.15" customHeight="1" x14ac:dyDescent="0.35">
      <c r="A351" s="266" t="s">
        <v>50</v>
      </c>
      <c r="B351" s="261"/>
      <c r="C351" s="261"/>
      <c r="D351" s="261"/>
      <c r="E351" s="262"/>
      <c r="F351" s="42">
        <v>292829.65999999997</v>
      </c>
      <c r="G351" s="43"/>
      <c r="H351" s="42">
        <v>231105.44</v>
      </c>
      <c r="I351" s="51"/>
    </row>
    <row r="352" spans="1:10" ht="22.15" hidden="1" customHeight="1" x14ac:dyDescent="0.35">
      <c r="A352" s="266" t="s">
        <v>183</v>
      </c>
      <c r="B352" s="261"/>
      <c r="C352" s="261"/>
      <c r="D352" s="261"/>
      <c r="E352" s="262"/>
      <c r="F352" s="42"/>
      <c r="G352" s="43"/>
      <c r="H352" s="42">
        <v>0</v>
      </c>
      <c r="I352" s="36"/>
    </row>
    <row r="353" spans="1:10" ht="22.15" hidden="1" customHeight="1" x14ac:dyDescent="0.35">
      <c r="A353" s="266" t="s">
        <v>163</v>
      </c>
      <c r="B353" s="261"/>
      <c r="C353" s="261"/>
      <c r="D353" s="261"/>
      <c r="E353" s="262"/>
      <c r="F353" s="42"/>
      <c r="G353" s="43"/>
      <c r="H353" s="42"/>
      <c r="I353" s="36"/>
    </row>
    <row r="354" spans="1:10" ht="22.15" customHeight="1" x14ac:dyDescent="0.35">
      <c r="A354" s="260" t="s">
        <v>51</v>
      </c>
      <c r="B354" s="261"/>
      <c r="C354" s="261"/>
      <c r="D354" s="261"/>
      <c r="E354" s="262"/>
      <c r="F354" s="40">
        <f>SUM(F350:F353)</f>
        <v>373820.1</v>
      </c>
      <c r="G354" s="41"/>
      <c r="H354" s="40">
        <f>SUM(H350:H353)</f>
        <v>310812.87</v>
      </c>
      <c r="I354" s="36"/>
    </row>
    <row r="355" spans="1:10" ht="22.15" customHeight="1" x14ac:dyDescent="0.35">
      <c r="A355" s="36"/>
      <c r="B355" s="36"/>
      <c r="C355" s="36"/>
      <c r="D355" s="36"/>
      <c r="E355" s="36"/>
      <c r="F355" s="37"/>
      <c r="G355" s="37"/>
      <c r="H355" s="37"/>
      <c r="I355" s="36"/>
    </row>
    <row r="356" spans="1:10" ht="22.15" customHeight="1" x14ac:dyDescent="0.35">
      <c r="A356" s="36"/>
      <c r="B356" s="36"/>
      <c r="C356" s="36"/>
      <c r="D356" s="36"/>
      <c r="E356" s="36"/>
      <c r="F356" s="37"/>
      <c r="G356" s="37"/>
      <c r="H356" s="37"/>
      <c r="I356" s="36"/>
      <c r="J356" s="82"/>
    </row>
    <row r="357" spans="1:10" ht="22.15" customHeight="1" x14ac:dyDescent="0.35">
      <c r="A357" s="38" t="s">
        <v>325</v>
      </c>
      <c r="B357" s="36"/>
      <c r="C357" s="36"/>
      <c r="D357" s="36"/>
      <c r="E357" s="36"/>
      <c r="F357" s="37"/>
      <c r="G357" s="37"/>
      <c r="H357" s="37"/>
      <c r="I357" s="36"/>
      <c r="J357" s="82"/>
    </row>
    <row r="358" spans="1:10" ht="22.15" customHeight="1" x14ac:dyDescent="0.35">
      <c r="A358" s="344"/>
      <c r="B358" s="344"/>
      <c r="C358" s="344"/>
      <c r="D358" s="344"/>
      <c r="E358" s="344"/>
      <c r="F358" s="344"/>
      <c r="G358" s="344"/>
      <c r="H358" s="344"/>
      <c r="I358" s="36"/>
      <c r="J358" s="82"/>
    </row>
    <row r="359" spans="1:10" ht="22.15" customHeight="1" x14ac:dyDescent="0.35">
      <c r="A359" s="36" t="s">
        <v>428</v>
      </c>
      <c r="B359" s="36"/>
      <c r="C359" s="36"/>
      <c r="D359" s="36"/>
      <c r="E359" s="36"/>
      <c r="F359" s="37"/>
      <c r="G359" s="37"/>
      <c r="H359" s="37"/>
      <c r="I359" s="51"/>
    </row>
    <row r="360" spans="1:10" ht="22.15" customHeight="1" x14ac:dyDescent="0.35">
      <c r="A360" s="36" t="s">
        <v>155</v>
      </c>
      <c r="B360" s="39"/>
      <c r="C360" s="39"/>
      <c r="D360" s="66"/>
      <c r="E360" s="36"/>
      <c r="F360" s="37"/>
      <c r="G360" s="37"/>
      <c r="H360" s="37"/>
      <c r="I360" s="36"/>
    </row>
    <row r="361" spans="1:10" ht="22.15" customHeight="1" x14ac:dyDescent="0.35">
      <c r="A361" s="338" t="s">
        <v>4</v>
      </c>
      <c r="B361" s="339"/>
      <c r="C361" s="339"/>
      <c r="D361" s="339"/>
      <c r="E361" s="340"/>
      <c r="F361" s="154">
        <v>2025</v>
      </c>
      <c r="G361" s="41"/>
      <c r="H361" s="154">
        <v>2024</v>
      </c>
      <c r="I361" s="36"/>
    </row>
    <row r="362" spans="1:10" ht="22.15" customHeight="1" x14ac:dyDescent="0.35">
      <c r="A362" s="266" t="s">
        <v>340</v>
      </c>
      <c r="B362" s="267"/>
      <c r="C362" s="267"/>
      <c r="D362" s="267"/>
      <c r="E362" s="268"/>
      <c r="F362" s="42">
        <v>4154236.76</v>
      </c>
      <c r="G362" s="43"/>
      <c r="H362" s="42">
        <v>3770550.03</v>
      </c>
      <c r="I362" s="36"/>
    </row>
    <row r="363" spans="1:10" ht="22.15" customHeight="1" x14ac:dyDescent="0.35">
      <c r="A363" s="266" t="s">
        <v>341</v>
      </c>
      <c r="B363" s="267"/>
      <c r="C363" s="267"/>
      <c r="D363" s="267"/>
      <c r="E363" s="268"/>
      <c r="F363" s="42">
        <v>4154236.76</v>
      </c>
      <c r="G363" s="43"/>
      <c r="H363" s="42">
        <v>3770550.03</v>
      </c>
      <c r="I363" s="36"/>
    </row>
    <row r="364" spans="1:10" ht="22.15" hidden="1" customHeight="1" x14ac:dyDescent="0.35">
      <c r="A364" s="266" t="s">
        <v>52</v>
      </c>
      <c r="B364" s="261"/>
      <c r="C364" s="261"/>
      <c r="D364" s="261"/>
      <c r="E364" s="262"/>
      <c r="F364" s="42"/>
      <c r="G364" s="43"/>
      <c r="H364" s="42">
        <v>0</v>
      </c>
      <c r="I364" s="36"/>
    </row>
    <row r="365" spans="1:10" ht="22.15" customHeight="1" x14ac:dyDescent="0.35">
      <c r="A365" s="266" t="s">
        <v>53</v>
      </c>
      <c r="B365" s="261"/>
      <c r="C365" s="261"/>
      <c r="D365" s="261"/>
      <c r="E365" s="262"/>
      <c r="F365" s="42">
        <v>6977623.9000000004</v>
      </c>
      <c r="G365" s="43"/>
      <c r="H365" s="42">
        <v>6307327.7699999996</v>
      </c>
      <c r="I365" s="36"/>
    </row>
    <row r="366" spans="1:10" ht="22.15" customHeight="1" x14ac:dyDescent="0.35">
      <c r="A366" s="266" t="s">
        <v>342</v>
      </c>
      <c r="B366" s="261"/>
      <c r="C366" s="261"/>
      <c r="D366" s="261"/>
      <c r="E366" s="262"/>
      <c r="F366" s="42">
        <v>700966.67</v>
      </c>
      <c r="G366" s="43"/>
      <c r="H366" s="42">
        <v>579547.41</v>
      </c>
      <c r="I366" s="36"/>
    </row>
    <row r="367" spans="1:10" ht="22.15" customHeight="1" x14ac:dyDescent="0.35">
      <c r="A367" s="266" t="s">
        <v>381</v>
      </c>
      <c r="B367" s="261"/>
      <c r="C367" s="261"/>
      <c r="D367" s="261"/>
      <c r="E367" s="262"/>
      <c r="F367" s="42">
        <v>4874825.5599999996</v>
      </c>
      <c r="G367" s="43"/>
      <c r="H367" s="42">
        <v>4863058.88</v>
      </c>
      <c r="I367" s="36"/>
    </row>
    <row r="368" spans="1:10" ht="22.15" customHeight="1" x14ac:dyDescent="0.35">
      <c r="A368" s="260" t="s">
        <v>54</v>
      </c>
      <c r="B368" s="261"/>
      <c r="C368" s="261"/>
      <c r="D368" s="261"/>
      <c r="E368" s="262"/>
      <c r="F368" s="40">
        <f>SUM(F362:F367)</f>
        <v>20861889.649999999</v>
      </c>
      <c r="G368" s="41"/>
      <c r="H368" s="40">
        <f>SUM(H362:H367)</f>
        <v>19291034.119999997</v>
      </c>
      <c r="I368" s="36"/>
    </row>
    <row r="369" spans="1:10" ht="22.15" customHeight="1" x14ac:dyDescent="0.35">
      <c r="A369" s="55"/>
      <c r="B369" s="55"/>
      <c r="C369" s="55"/>
      <c r="D369" s="55"/>
      <c r="E369" s="55"/>
      <c r="F369" s="64"/>
      <c r="G369" s="41"/>
      <c r="H369" s="64"/>
      <c r="I369" s="36"/>
    </row>
    <row r="370" spans="1:10" ht="22.15" customHeight="1" x14ac:dyDescent="0.35">
      <c r="A370" s="55"/>
      <c r="B370" s="55"/>
      <c r="C370" s="55"/>
      <c r="D370" s="55"/>
      <c r="E370" s="55"/>
      <c r="F370" s="64"/>
      <c r="G370" s="41"/>
      <c r="H370" s="64"/>
      <c r="I370" s="36"/>
    </row>
    <row r="371" spans="1:10" ht="22.15" customHeight="1" x14ac:dyDescent="0.35">
      <c r="A371" s="55"/>
      <c r="B371" s="55"/>
      <c r="C371" s="55"/>
      <c r="D371" s="55"/>
      <c r="E371" s="55"/>
      <c r="F371" s="64"/>
      <c r="G371" s="41"/>
      <c r="H371" s="64"/>
      <c r="I371" s="36"/>
    </row>
    <row r="372" spans="1:10" ht="22.15" customHeight="1" x14ac:dyDescent="0.35">
      <c r="A372" s="55"/>
      <c r="B372" s="55"/>
      <c r="C372" s="55"/>
      <c r="D372" s="55"/>
      <c r="E372" s="55"/>
      <c r="F372" s="64"/>
      <c r="G372" s="41"/>
      <c r="H372" s="64"/>
      <c r="I372" s="36"/>
    </row>
    <row r="373" spans="1:10" ht="22.15" customHeight="1" x14ac:dyDescent="0.35">
      <c r="A373" s="55"/>
      <c r="B373" s="55"/>
      <c r="C373" s="55"/>
      <c r="D373" s="55"/>
      <c r="E373" s="55"/>
      <c r="F373" s="64"/>
      <c r="G373" s="41"/>
      <c r="H373" s="64"/>
      <c r="I373" s="36"/>
    </row>
    <row r="374" spans="1:10" ht="22.15" customHeight="1" x14ac:dyDescent="0.35">
      <c r="A374" s="38" t="s">
        <v>324</v>
      </c>
      <c r="B374" s="53" t="s">
        <v>368</v>
      </c>
      <c r="C374" s="53"/>
      <c r="D374" s="53"/>
      <c r="E374" s="55"/>
      <c r="F374" s="64"/>
      <c r="G374" s="41"/>
      <c r="H374" s="64"/>
      <c r="I374" s="36"/>
      <c r="J374" s="82"/>
    </row>
    <row r="375" spans="1:10" ht="22.15" customHeight="1" x14ac:dyDescent="0.35">
      <c r="A375" s="36"/>
      <c r="B375" s="39"/>
      <c r="C375" s="39"/>
      <c r="D375" s="39"/>
      <c r="E375" s="36"/>
      <c r="F375" s="37"/>
      <c r="G375" s="37"/>
      <c r="H375" s="37"/>
      <c r="I375" s="36"/>
      <c r="J375" s="82"/>
    </row>
    <row r="376" spans="1:10" ht="22.15" customHeight="1" x14ac:dyDescent="0.35">
      <c r="A376" s="34" t="s">
        <v>339</v>
      </c>
      <c r="J376" s="82"/>
    </row>
    <row r="377" spans="1:10" ht="22.15" customHeight="1" x14ac:dyDescent="0.35">
      <c r="A377" s="34" t="s">
        <v>429</v>
      </c>
      <c r="I377" s="197"/>
    </row>
    <row r="378" spans="1:10" ht="22.15" customHeight="1" x14ac:dyDescent="0.35">
      <c r="I378" s="197"/>
    </row>
    <row r="379" spans="1:10" ht="22.15" customHeight="1" x14ac:dyDescent="0.35">
      <c r="A379" s="341" t="s">
        <v>4</v>
      </c>
      <c r="B379" s="342"/>
      <c r="C379" s="342"/>
      <c r="D379" s="342"/>
      <c r="E379" s="343"/>
      <c r="F379" s="185">
        <v>2025</v>
      </c>
      <c r="G379" s="198"/>
      <c r="H379" s="185">
        <v>2024</v>
      </c>
    </row>
    <row r="380" spans="1:10" ht="22.15" customHeight="1" x14ac:dyDescent="0.35">
      <c r="A380" s="76" t="s">
        <v>319</v>
      </c>
      <c r="B380" s="76"/>
      <c r="C380" s="77"/>
      <c r="D380" s="77"/>
      <c r="E380" s="78"/>
      <c r="F380" s="79">
        <v>6471146.4299999997</v>
      </c>
      <c r="G380" s="80"/>
      <c r="H380" s="79">
        <v>6815390.96</v>
      </c>
    </row>
    <row r="381" spans="1:10" ht="22.15" customHeight="1" x14ac:dyDescent="0.35">
      <c r="A381" s="199" t="s">
        <v>369</v>
      </c>
      <c r="B381" s="200"/>
      <c r="C381" s="200"/>
      <c r="D381" s="200"/>
      <c r="E381" s="201"/>
      <c r="F381" s="74">
        <f>+F380</f>
        <v>6471146.4299999997</v>
      </c>
      <c r="G381" s="198"/>
      <c r="H381" s="74">
        <f>SUM(H380:H380)</f>
        <v>6815390.96</v>
      </c>
    </row>
    <row r="382" spans="1:10" ht="22.15" customHeight="1" x14ac:dyDescent="0.35">
      <c r="B382" s="202"/>
      <c r="C382" s="202"/>
      <c r="D382" s="202"/>
      <c r="E382" s="202"/>
      <c r="F382" s="73"/>
      <c r="G382" s="203"/>
      <c r="H382" s="204"/>
    </row>
    <row r="383" spans="1:10" ht="22.15" customHeight="1" x14ac:dyDescent="0.35">
      <c r="A383" s="36"/>
      <c r="B383" s="39"/>
      <c r="C383" s="39"/>
      <c r="D383" s="39"/>
      <c r="E383" s="39"/>
      <c r="F383" s="50"/>
      <c r="G383" s="50"/>
      <c r="H383" s="37"/>
      <c r="I383" s="36"/>
    </row>
    <row r="384" spans="1:10" ht="22.15" customHeight="1" x14ac:dyDescent="0.35">
      <c r="A384" s="36"/>
      <c r="B384" s="39"/>
      <c r="C384" s="39"/>
      <c r="D384" s="39"/>
      <c r="E384" s="39"/>
      <c r="F384" s="50"/>
      <c r="G384" s="50"/>
      <c r="H384" s="37"/>
      <c r="I384" s="36"/>
    </row>
    <row r="385" spans="1:10" ht="22.15" customHeight="1" x14ac:dyDescent="0.35">
      <c r="A385" s="36"/>
      <c r="B385" s="39"/>
      <c r="C385" s="39"/>
      <c r="D385" s="39"/>
      <c r="E385" s="39"/>
      <c r="F385" s="50"/>
      <c r="G385" s="50"/>
      <c r="H385" s="37"/>
      <c r="I385" s="36"/>
    </row>
    <row r="386" spans="1:10" ht="22.15" customHeight="1" x14ac:dyDescent="0.35">
      <c r="A386" s="36"/>
      <c r="B386" s="39"/>
      <c r="C386" s="39"/>
      <c r="D386" s="39"/>
      <c r="E386" s="39"/>
      <c r="F386" s="50"/>
      <c r="G386" s="50"/>
      <c r="H386" s="37"/>
      <c r="I386" s="36"/>
    </row>
    <row r="387" spans="1:10" ht="22.15" customHeight="1" x14ac:dyDescent="0.35">
      <c r="A387" s="36"/>
      <c r="B387" s="39"/>
      <c r="C387" s="39"/>
      <c r="D387" s="39"/>
      <c r="E387" s="39"/>
      <c r="F387" s="50"/>
      <c r="G387" s="50"/>
      <c r="H387" s="37"/>
      <c r="I387" s="36"/>
      <c r="J387" s="82"/>
    </row>
    <row r="388" spans="1:10" ht="22.15" customHeight="1" x14ac:dyDescent="0.35">
      <c r="A388" s="38" t="s">
        <v>323</v>
      </c>
      <c r="B388" s="39"/>
      <c r="C388" s="39"/>
      <c r="D388" s="39"/>
      <c r="E388" s="36"/>
      <c r="F388" s="37"/>
      <c r="G388" s="37"/>
      <c r="H388" s="37"/>
      <c r="I388" s="36"/>
      <c r="J388" s="82"/>
    </row>
    <row r="389" spans="1:10" ht="22.15" customHeight="1" x14ac:dyDescent="0.35">
      <c r="A389" s="36"/>
      <c r="B389" s="39"/>
      <c r="C389" s="39"/>
      <c r="D389" s="39"/>
      <c r="E389" s="39"/>
      <c r="F389" s="50"/>
      <c r="G389" s="50"/>
      <c r="H389" s="37"/>
      <c r="I389" s="36"/>
    </row>
    <row r="390" spans="1:10" ht="22.15" customHeight="1" x14ac:dyDescent="0.35">
      <c r="A390" s="36" t="s">
        <v>475</v>
      </c>
      <c r="B390" s="39"/>
      <c r="C390" s="39"/>
      <c r="D390" s="39"/>
      <c r="E390" s="39"/>
      <c r="F390" s="50"/>
      <c r="G390" s="50"/>
      <c r="H390" s="37"/>
      <c r="I390" s="36"/>
    </row>
    <row r="391" spans="1:10" ht="22.15" customHeight="1" x14ac:dyDescent="0.35">
      <c r="A391" s="36" t="s">
        <v>155</v>
      </c>
      <c r="B391" s="36"/>
      <c r="C391" s="36"/>
      <c r="D391" s="36"/>
      <c r="E391" s="36"/>
      <c r="F391" s="37"/>
      <c r="G391" s="37"/>
      <c r="H391" s="37"/>
      <c r="I391" s="36"/>
    </row>
    <row r="392" spans="1:10" ht="22.15" customHeight="1" x14ac:dyDescent="0.35">
      <c r="A392" s="338" t="s">
        <v>4</v>
      </c>
      <c r="B392" s="339"/>
      <c r="C392" s="339"/>
      <c r="D392" s="339"/>
      <c r="E392" s="340"/>
      <c r="F392" s="154">
        <v>2025</v>
      </c>
      <c r="G392" s="41"/>
      <c r="H392" s="154">
        <v>2024</v>
      </c>
      <c r="I392" s="36"/>
    </row>
    <row r="393" spans="1:10" ht="22.15" customHeight="1" x14ac:dyDescent="0.35">
      <c r="A393" s="67" t="s">
        <v>370</v>
      </c>
      <c r="B393" s="68"/>
      <c r="C393" s="68"/>
      <c r="D393" s="68"/>
      <c r="E393" s="69"/>
      <c r="F393" s="42">
        <v>10499512.310000001</v>
      </c>
      <c r="G393" s="43"/>
      <c r="H393" s="42">
        <v>9935708.4199999999</v>
      </c>
      <c r="I393" s="36"/>
    </row>
    <row r="394" spans="1:10" ht="22.15" customHeight="1" x14ac:dyDescent="0.35">
      <c r="A394" s="70" t="s">
        <v>151</v>
      </c>
      <c r="B394" s="71"/>
      <c r="C394" s="71"/>
      <c r="D394" s="71"/>
      <c r="E394" s="72"/>
      <c r="F394" s="40">
        <f>+F393</f>
        <v>10499512.310000001</v>
      </c>
      <c r="G394" s="41"/>
      <c r="H394" s="40">
        <f>SUM(H393)</f>
        <v>9935708.4199999999</v>
      </c>
      <c r="I394" s="36"/>
    </row>
    <row r="395" spans="1:10" ht="22.15" customHeight="1" x14ac:dyDescent="0.35">
      <c r="A395" s="36"/>
      <c r="B395" s="36"/>
      <c r="C395" s="36"/>
      <c r="D395" s="36"/>
      <c r="E395" s="36"/>
      <c r="F395" s="37"/>
      <c r="G395" s="37"/>
      <c r="H395" s="37"/>
      <c r="I395" s="36"/>
    </row>
    <row r="396" spans="1:10" ht="22.15" customHeight="1" x14ac:dyDescent="0.35">
      <c r="A396" s="93"/>
      <c r="B396" s="93"/>
      <c r="C396" s="93"/>
      <c r="D396" s="93"/>
      <c r="E396" s="93"/>
      <c r="F396" s="93"/>
      <c r="G396" s="93"/>
      <c r="H396" s="93"/>
      <c r="I396" s="36"/>
    </row>
    <row r="397" spans="1:10" ht="22.15" customHeight="1" x14ac:dyDescent="0.35">
      <c r="A397" s="93"/>
      <c r="B397" s="93"/>
      <c r="C397" s="93"/>
      <c r="D397" s="93"/>
      <c r="E397" s="93"/>
      <c r="F397" s="93"/>
      <c r="G397" s="93"/>
      <c r="H397" s="93"/>
      <c r="I397" s="36"/>
    </row>
    <row r="398" spans="1:10" ht="22.15" customHeight="1" x14ac:dyDescent="0.35">
      <c r="A398" s="93"/>
      <c r="B398" s="93"/>
      <c r="C398" s="93"/>
      <c r="D398" s="93"/>
      <c r="E398" s="93"/>
      <c r="F398" s="93"/>
      <c r="G398" s="93"/>
      <c r="H398" s="93"/>
      <c r="I398" s="36"/>
    </row>
    <row r="399" spans="1:10" ht="22.15" customHeight="1" x14ac:dyDescent="0.35">
      <c r="A399" s="93"/>
      <c r="B399" s="93"/>
      <c r="C399" s="93"/>
      <c r="D399" s="93"/>
      <c r="E399" s="93"/>
      <c r="F399" s="93"/>
      <c r="G399" s="93"/>
      <c r="H399" s="93"/>
      <c r="I399" s="36"/>
    </row>
    <row r="400" spans="1:10" ht="22.15" customHeight="1" x14ac:dyDescent="0.35">
      <c r="A400" s="38" t="s">
        <v>55</v>
      </c>
      <c r="B400" s="38" t="s">
        <v>57</v>
      </c>
      <c r="C400" s="38"/>
      <c r="D400" s="38"/>
      <c r="E400" s="36"/>
      <c r="F400" s="37"/>
      <c r="G400" s="37"/>
      <c r="H400" s="37"/>
      <c r="I400" s="36"/>
      <c r="J400" s="82"/>
    </row>
    <row r="401" spans="1:11" ht="22.15" customHeight="1" x14ac:dyDescent="0.35">
      <c r="A401" s="38"/>
      <c r="B401" s="38"/>
      <c r="C401" s="38"/>
      <c r="D401" s="38"/>
      <c r="E401" s="36"/>
      <c r="F401" s="37"/>
      <c r="G401" s="37"/>
      <c r="H401" s="37"/>
      <c r="I401" s="36"/>
      <c r="J401" s="82"/>
    </row>
    <row r="402" spans="1:11" ht="22.15" customHeight="1" x14ac:dyDescent="0.35">
      <c r="A402" s="36" t="s">
        <v>430</v>
      </c>
      <c r="B402" s="39"/>
      <c r="C402" s="39"/>
      <c r="D402" s="36"/>
      <c r="E402" s="36"/>
      <c r="F402" s="37"/>
      <c r="G402" s="37"/>
      <c r="H402" s="37"/>
      <c r="I402" s="36"/>
      <c r="J402" s="82"/>
    </row>
    <row r="403" spans="1:11" ht="22.15" customHeight="1" x14ac:dyDescent="0.35">
      <c r="A403" s="36"/>
      <c r="B403" s="39"/>
      <c r="C403" s="39"/>
      <c r="D403" s="36"/>
      <c r="E403" s="36"/>
      <c r="F403" s="37"/>
      <c r="G403" s="37"/>
      <c r="H403" s="37"/>
      <c r="I403" s="36"/>
      <c r="J403" s="82"/>
    </row>
    <row r="404" spans="1:11" ht="22.15" customHeight="1" x14ac:dyDescent="0.35">
      <c r="A404" s="36"/>
      <c r="B404" s="36"/>
      <c r="C404" s="36"/>
      <c r="D404" s="36"/>
      <c r="E404" s="63"/>
      <c r="F404" s="56"/>
      <c r="G404" s="56"/>
      <c r="H404" s="56"/>
      <c r="I404" s="36"/>
      <c r="J404" s="82"/>
    </row>
    <row r="405" spans="1:11" ht="22.15" customHeight="1" x14ac:dyDescent="0.35">
      <c r="A405" s="338" t="s">
        <v>4</v>
      </c>
      <c r="B405" s="339"/>
      <c r="C405" s="339"/>
      <c r="D405" s="339"/>
      <c r="E405" s="340"/>
      <c r="F405" s="154">
        <v>2025</v>
      </c>
      <c r="G405" s="41"/>
      <c r="H405" s="154">
        <v>2024</v>
      </c>
      <c r="I405" s="36"/>
      <c r="J405" s="82"/>
    </row>
    <row r="406" spans="1:11" ht="22.15" customHeight="1" x14ac:dyDescent="0.35">
      <c r="A406" s="67" t="s">
        <v>58</v>
      </c>
      <c r="B406" s="68"/>
      <c r="C406" s="68"/>
      <c r="D406" s="68"/>
      <c r="E406" s="69"/>
      <c r="F406" s="42">
        <v>46598840.5</v>
      </c>
      <c r="G406" s="43"/>
      <c r="H406" s="42">
        <v>46598840.5</v>
      </c>
      <c r="I406" s="36"/>
      <c r="J406" s="82"/>
    </row>
    <row r="407" spans="1:11" ht="22.15" customHeight="1" x14ac:dyDescent="0.35">
      <c r="A407" s="266" t="s">
        <v>59</v>
      </c>
      <c r="B407" s="261"/>
      <c r="C407" s="261"/>
      <c r="D407" s="261"/>
      <c r="E407" s="262"/>
      <c r="F407" s="42">
        <v>-17400947.41</v>
      </c>
      <c r="G407" s="43"/>
      <c r="H407" s="42">
        <v>-3548166</v>
      </c>
      <c r="I407" s="36"/>
      <c r="J407" s="82"/>
    </row>
    <row r="408" spans="1:11" ht="22.15" customHeight="1" x14ac:dyDescent="0.35">
      <c r="A408" s="67" t="s">
        <v>60</v>
      </c>
      <c r="B408" s="68"/>
      <c r="C408" s="68"/>
      <c r="D408" s="68"/>
      <c r="E408" s="69"/>
      <c r="F408" s="42">
        <f>94457549.14-3548165.65-1156155.48</f>
        <v>89753228.00999999</v>
      </c>
      <c r="G408" s="41"/>
      <c r="H408" s="42">
        <f>104935844.34-10478295.2</f>
        <v>94457549.140000001</v>
      </c>
      <c r="I408" s="36"/>
      <c r="J408" s="82"/>
    </row>
    <row r="409" spans="1:11" ht="22.15" customHeight="1" x14ac:dyDescent="0.35">
      <c r="A409" s="70" t="s">
        <v>61</v>
      </c>
      <c r="B409" s="71"/>
      <c r="C409" s="71"/>
      <c r="D409" s="71"/>
      <c r="E409" s="72"/>
      <c r="F409" s="40">
        <f>SUM(F406:F408)</f>
        <v>118951121.09999999</v>
      </c>
      <c r="G409" s="41"/>
      <c r="H409" s="40">
        <f>SUM(H406:H408)</f>
        <v>137508223.63999999</v>
      </c>
      <c r="I409" s="95"/>
      <c r="J409" s="95"/>
      <c r="K409" s="95"/>
    </row>
    <row r="410" spans="1:11" ht="22.15" customHeight="1" x14ac:dyDescent="0.35">
      <c r="A410" s="38"/>
      <c r="B410" s="38"/>
      <c r="C410" s="38"/>
      <c r="D410" s="38"/>
      <c r="E410" s="38"/>
      <c r="F410" s="64"/>
      <c r="G410" s="41"/>
      <c r="H410" s="64"/>
      <c r="I410" s="36"/>
    </row>
    <row r="411" spans="1:11" ht="22.15" customHeight="1" x14ac:dyDescent="0.35">
      <c r="A411" s="38"/>
      <c r="B411" s="38"/>
      <c r="C411" s="38"/>
      <c r="D411" s="38"/>
      <c r="E411" s="38"/>
      <c r="F411" s="64"/>
      <c r="G411" s="41"/>
      <c r="H411" s="64"/>
      <c r="I411" s="36"/>
    </row>
    <row r="412" spans="1:11" ht="22.15" customHeight="1" x14ac:dyDescent="0.35">
      <c r="A412" s="38"/>
      <c r="B412" s="38"/>
      <c r="C412" s="38"/>
      <c r="D412" s="38"/>
      <c r="E412" s="38"/>
      <c r="F412" s="64"/>
      <c r="G412" s="41"/>
      <c r="H412" s="64" t="s">
        <v>5</v>
      </c>
      <c r="I412" s="36"/>
    </row>
    <row r="413" spans="1:11" ht="22.15" customHeight="1" x14ac:dyDescent="0.35">
      <c r="A413" s="38"/>
      <c r="B413" s="38"/>
      <c r="C413" s="38"/>
      <c r="D413" s="38"/>
      <c r="E413" s="62"/>
      <c r="F413" s="64"/>
      <c r="G413" s="41"/>
      <c r="H413" s="64"/>
      <c r="I413" s="36"/>
      <c r="J413" s="82"/>
    </row>
    <row r="414" spans="1:11" ht="22.15" customHeight="1" x14ac:dyDescent="0.35">
      <c r="A414" s="38" t="s">
        <v>56</v>
      </c>
      <c r="B414" s="53" t="s">
        <v>292</v>
      </c>
      <c r="C414" s="53"/>
      <c r="D414" s="53"/>
      <c r="E414" s="95"/>
      <c r="F414" s="95"/>
      <c r="G414" s="95"/>
      <c r="H414" s="95"/>
      <c r="I414" s="36"/>
      <c r="J414" s="82"/>
    </row>
    <row r="415" spans="1:11" ht="22.15" customHeight="1" x14ac:dyDescent="0.35">
      <c r="A415" s="36"/>
      <c r="B415" s="39"/>
      <c r="C415" s="39"/>
      <c r="D415" s="36"/>
      <c r="E415" s="36"/>
      <c r="F415" s="37"/>
      <c r="G415" s="37"/>
      <c r="H415" s="37"/>
      <c r="I415" s="36"/>
      <c r="J415" s="82"/>
    </row>
    <row r="416" spans="1:11" ht="22.15" customHeight="1" x14ac:dyDescent="0.35">
      <c r="A416" s="36"/>
      <c r="B416" s="39"/>
      <c r="C416" s="39"/>
      <c r="D416" s="36"/>
      <c r="E416" s="36"/>
      <c r="F416" s="37"/>
      <c r="G416" s="37"/>
      <c r="H416" s="37"/>
      <c r="I416" s="36"/>
      <c r="J416" s="82"/>
    </row>
    <row r="417" spans="1:10" ht="22.15" customHeight="1" x14ac:dyDescent="0.35">
      <c r="A417" s="36" t="s">
        <v>431</v>
      </c>
      <c r="B417" s="39"/>
      <c r="C417" s="39"/>
      <c r="D417" s="36"/>
      <c r="E417" s="36"/>
      <c r="F417" s="37"/>
      <c r="G417" s="37"/>
      <c r="H417" s="37"/>
      <c r="I417" s="36"/>
      <c r="J417" s="82"/>
    </row>
    <row r="418" spans="1:10" ht="22.15" customHeight="1" x14ac:dyDescent="0.35">
      <c r="A418" s="36" t="s">
        <v>432</v>
      </c>
      <c r="B418" s="38"/>
      <c r="C418" s="38"/>
      <c r="D418" s="38"/>
      <c r="E418" s="38"/>
      <c r="F418" s="64"/>
      <c r="G418" s="41"/>
      <c r="H418" s="64"/>
      <c r="I418" s="36"/>
      <c r="J418" s="82"/>
    </row>
    <row r="419" spans="1:10" ht="22.15" customHeight="1" x14ac:dyDescent="0.35">
      <c r="A419" s="36"/>
      <c r="B419" s="38"/>
      <c r="C419" s="38"/>
      <c r="D419" s="38"/>
      <c r="E419" s="38"/>
      <c r="F419" s="64"/>
      <c r="G419" s="41"/>
      <c r="H419" s="64"/>
      <c r="I419" s="36"/>
      <c r="J419" s="82"/>
    </row>
    <row r="420" spans="1:10" ht="22.15" customHeight="1" x14ac:dyDescent="0.35">
      <c r="A420" s="338" t="s">
        <v>4</v>
      </c>
      <c r="B420" s="339"/>
      <c r="C420" s="339"/>
      <c r="D420" s="339"/>
      <c r="E420" s="340"/>
      <c r="F420" s="154">
        <v>2025</v>
      </c>
      <c r="G420" s="41"/>
      <c r="H420" s="154">
        <v>2024</v>
      </c>
      <c r="I420" s="36"/>
      <c r="J420" s="82"/>
    </row>
    <row r="421" spans="1:10" ht="22.15" customHeight="1" x14ac:dyDescent="0.35">
      <c r="A421" s="67" t="s">
        <v>62</v>
      </c>
      <c r="B421" s="68"/>
      <c r="C421" s="68"/>
      <c r="D421" s="68"/>
      <c r="E421" s="69"/>
      <c r="F421" s="42">
        <f>118612155.53-35989314</f>
        <v>82622841.530000001</v>
      </c>
      <c r="G421" s="43"/>
      <c r="H421" s="42">
        <f>119267404.13-36239315.52</f>
        <v>83028088.609999985</v>
      </c>
      <c r="I421" s="36"/>
      <c r="J421" s="82"/>
    </row>
    <row r="422" spans="1:10" ht="22.15" customHeight="1" x14ac:dyDescent="0.35">
      <c r="A422" s="70" t="s">
        <v>294</v>
      </c>
      <c r="B422" s="71"/>
      <c r="C422" s="71"/>
      <c r="D422" s="71"/>
      <c r="E422" s="72"/>
      <c r="F422" s="74">
        <f>SUM(F421)</f>
        <v>82622841.530000001</v>
      </c>
      <c r="G422" s="41"/>
      <c r="H422" s="74">
        <f>SUM(H421)</f>
        <v>83028088.609999985</v>
      </c>
      <c r="I422" s="36"/>
      <c r="J422" s="82"/>
    </row>
    <row r="423" spans="1:10" ht="22.15" customHeight="1" x14ac:dyDescent="0.35">
      <c r="A423" s="38"/>
      <c r="B423" s="38"/>
      <c r="C423" s="38"/>
      <c r="D423" s="38"/>
      <c r="E423" s="38"/>
      <c r="F423" s="64"/>
      <c r="G423" s="41"/>
      <c r="H423" s="64"/>
      <c r="I423" s="36"/>
      <c r="J423" s="82"/>
    </row>
    <row r="424" spans="1:10" ht="22.15" customHeight="1" x14ac:dyDescent="0.35">
      <c r="A424" s="38"/>
      <c r="B424" s="38"/>
      <c r="C424" s="38"/>
      <c r="D424" s="38"/>
      <c r="E424" s="38"/>
      <c r="F424" s="64"/>
      <c r="G424" s="41"/>
      <c r="H424" s="64"/>
      <c r="I424" s="36"/>
      <c r="J424" s="82"/>
    </row>
    <row r="425" spans="1:10" ht="22.15" customHeight="1" x14ac:dyDescent="0.35">
      <c r="A425" s="38"/>
      <c r="B425" s="38"/>
      <c r="C425" s="38"/>
      <c r="D425" s="38"/>
      <c r="E425" s="38"/>
      <c r="F425" s="64"/>
      <c r="G425" s="41"/>
      <c r="H425" s="64"/>
      <c r="I425" s="36"/>
      <c r="J425" s="82"/>
    </row>
    <row r="426" spans="1:10" ht="22.15" customHeight="1" x14ac:dyDescent="0.35">
      <c r="A426" s="38"/>
      <c r="B426" s="38"/>
      <c r="C426" s="38"/>
      <c r="D426" s="38"/>
      <c r="E426" s="38"/>
      <c r="F426" s="64"/>
      <c r="G426" s="41"/>
      <c r="H426" s="64"/>
      <c r="I426" s="36"/>
      <c r="J426" s="82"/>
    </row>
    <row r="427" spans="1:10" ht="22.15" customHeight="1" x14ac:dyDescent="0.35">
      <c r="A427" s="38" t="s">
        <v>322</v>
      </c>
      <c r="B427" s="38" t="s">
        <v>63</v>
      </c>
      <c r="C427" s="38"/>
      <c r="D427" s="38"/>
      <c r="E427" s="38"/>
      <c r="F427" s="64"/>
      <c r="G427" s="41"/>
      <c r="H427" s="64"/>
      <c r="I427" s="36"/>
      <c r="J427" s="82"/>
    </row>
    <row r="428" spans="1:10" ht="22.15" customHeight="1" x14ac:dyDescent="0.35">
      <c r="A428" s="38"/>
      <c r="B428" s="38"/>
      <c r="C428" s="38"/>
      <c r="D428" s="38"/>
      <c r="E428" s="38"/>
      <c r="F428" s="64"/>
      <c r="G428" s="41"/>
      <c r="H428" s="64"/>
      <c r="I428" s="36"/>
      <c r="J428" s="82"/>
    </row>
    <row r="429" spans="1:10" ht="22.15" customHeight="1" x14ac:dyDescent="0.35">
      <c r="A429" s="38"/>
      <c r="B429" s="38"/>
      <c r="C429" s="38"/>
      <c r="D429" s="38"/>
      <c r="E429" s="38"/>
      <c r="F429" s="64"/>
      <c r="G429" s="41"/>
      <c r="H429" s="64"/>
      <c r="I429" s="36"/>
      <c r="J429" s="82"/>
    </row>
    <row r="430" spans="1:10" ht="22.15" customHeight="1" x14ac:dyDescent="0.35">
      <c r="A430" s="36" t="s">
        <v>293</v>
      </c>
      <c r="B430" s="36"/>
      <c r="C430" s="36"/>
      <c r="D430" s="36"/>
      <c r="E430" s="36"/>
      <c r="F430" s="75"/>
      <c r="G430" s="43"/>
      <c r="H430" s="75"/>
      <c r="I430" s="36"/>
      <c r="J430" s="82"/>
    </row>
    <row r="431" spans="1:10" ht="22.15" customHeight="1" x14ac:dyDescent="0.35">
      <c r="A431" s="36" t="s">
        <v>433</v>
      </c>
      <c r="B431" s="38"/>
      <c r="C431" s="38"/>
      <c r="D431" s="38"/>
      <c r="E431" s="38"/>
      <c r="F431" s="64"/>
      <c r="G431" s="41"/>
      <c r="H431" s="64"/>
      <c r="I431" s="36"/>
      <c r="J431" s="82"/>
    </row>
    <row r="432" spans="1:10" ht="22.15" customHeight="1" x14ac:dyDescent="0.35">
      <c r="A432" s="38"/>
      <c r="B432" s="38"/>
      <c r="C432" s="38"/>
      <c r="D432" s="38"/>
      <c r="E432" s="38"/>
      <c r="F432" s="64"/>
      <c r="G432" s="41"/>
      <c r="H432" s="64"/>
      <c r="I432" s="36"/>
      <c r="J432" s="82"/>
    </row>
    <row r="433" spans="1:12" ht="22.15" customHeight="1" x14ac:dyDescent="0.35">
      <c r="A433" s="338" t="s">
        <v>4</v>
      </c>
      <c r="B433" s="339"/>
      <c r="C433" s="339"/>
      <c r="D433" s="339"/>
      <c r="E433" s="340"/>
      <c r="F433" s="154">
        <v>2025</v>
      </c>
      <c r="G433" s="41"/>
      <c r="H433" s="154">
        <v>2024</v>
      </c>
      <c r="I433" s="36"/>
      <c r="J433" s="82"/>
    </row>
    <row r="434" spans="1:12" ht="22.15" customHeight="1" x14ac:dyDescent="0.35">
      <c r="A434" s="67" t="s">
        <v>266</v>
      </c>
      <c r="B434" s="68"/>
      <c r="C434" s="68"/>
      <c r="D434" s="68"/>
      <c r="E434" s="69"/>
      <c r="F434" s="42">
        <v>33739314</v>
      </c>
      <c r="G434" s="43"/>
      <c r="H434" s="42">
        <v>33739315.5</v>
      </c>
      <c r="I434" s="36"/>
      <c r="J434" s="82"/>
    </row>
    <row r="435" spans="1:12" ht="22.15" customHeight="1" x14ac:dyDescent="0.35">
      <c r="A435" s="67" t="s">
        <v>372</v>
      </c>
      <c r="B435" s="68"/>
      <c r="C435" s="68"/>
      <c r="D435" s="68"/>
      <c r="E435" s="69"/>
      <c r="F435" s="42">
        <v>2250000</v>
      </c>
      <c r="G435" s="43"/>
      <c r="H435" s="42">
        <v>2500000.02</v>
      </c>
      <c r="I435" s="36"/>
    </row>
    <row r="436" spans="1:12" ht="22.15" customHeight="1" x14ac:dyDescent="0.35">
      <c r="A436" s="70" t="s">
        <v>64</v>
      </c>
      <c r="B436" s="71"/>
      <c r="C436" s="71"/>
      <c r="D436" s="71"/>
      <c r="E436" s="72"/>
      <c r="F436" s="40">
        <f>SUM(F434:F435)</f>
        <v>35989314</v>
      </c>
      <c r="G436" s="41"/>
      <c r="H436" s="40">
        <f>SUM(H434:H435)</f>
        <v>36239315.520000003</v>
      </c>
      <c r="I436" s="36"/>
    </row>
    <row r="437" spans="1:12" ht="22.15" customHeight="1" x14ac:dyDescent="0.35">
      <c r="A437" s="36"/>
      <c r="B437" s="36"/>
      <c r="C437" s="36"/>
      <c r="D437" s="36"/>
      <c r="E437" s="36"/>
      <c r="F437" s="37"/>
      <c r="G437" s="37"/>
      <c r="H437" s="37"/>
      <c r="I437" s="36"/>
    </row>
    <row r="438" spans="1:12" ht="22.15" customHeight="1" x14ac:dyDescent="0.35">
      <c r="A438" s="36"/>
      <c r="B438" s="39"/>
      <c r="C438" s="39"/>
      <c r="D438" s="39"/>
      <c r="E438" s="36"/>
      <c r="I438" s="36"/>
      <c r="J438" s="37">
        <f>+F436+F422</f>
        <v>118612155.53</v>
      </c>
      <c r="K438" s="37">
        <f>+G436+G422</f>
        <v>0</v>
      </c>
      <c r="L438" s="37">
        <f>+H436+H422</f>
        <v>119267404.13</v>
      </c>
    </row>
    <row r="439" spans="1:12" ht="22.15" customHeight="1" x14ac:dyDescent="0.35">
      <c r="A439" s="36"/>
      <c r="B439" s="39"/>
      <c r="C439" s="39"/>
      <c r="D439" s="39"/>
      <c r="E439" s="90"/>
      <c r="F439" s="37"/>
      <c r="G439" s="37"/>
      <c r="H439" s="37"/>
      <c r="I439" s="36"/>
    </row>
    <row r="440" spans="1:12" ht="22.15" customHeight="1" x14ac:dyDescent="0.35">
      <c r="A440" s="36"/>
      <c r="B440" s="39"/>
      <c r="C440" s="39"/>
      <c r="D440" s="39"/>
      <c r="E440" s="90"/>
      <c r="F440" s="37"/>
      <c r="G440" s="37"/>
      <c r="H440" s="37"/>
      <c r="I440" s="36"/>
    </row>
    <row r="441" spans="1:12" ht="22.15" customHeight="1" x14ac:dyDescent="0.35">
      <c r="A441" s="38"/>
      <c r="B441" s="38"/>
      <c r="C441" s="38"/>
      <c r="D441" s="38"/>
      <c r="E441" s="36"/>
      <c r="F441" s="37"/>
      <c r="G441" s="37"/>
      <c r="H441" s="37"/>
      <c r="I441" s="36"/>
    </row>
    <row r="442" spans="1:12" ht="22.15" customHeight="1" x14ac:dyDescent="0.35">
      <c r="A442" s="92" t="s">
        <v>176</v>
      </c>
      <c r="B442" s="38"/>
      <c r="C442" s="38"/>
      <c r="D442" s="38"/>
      <c r="E442" s="36"/>
      <c r="F442" s="37"/>
      <c r="G442" s="37"/>
      <c r="H442" s="37"/>
    </row>
    <row r="443" spans="1:12" ht="22.15" customHeight="1" x14ac:dyDescent="0.35">
      <c r="A443" s="38"/>
      <c r="B443" s="38"/>
      <c r="C443" s="38"/>
      <c r="D443" s="38"/>
      <c r="E443" s="36"/>
      <c r="F443" s="37"/>
      <c r="G443" s="37"/>
      <c r="H443" s="37"/>
      <c r="I443" s="36"/>
    </row>
    <row r="444" spans="1:12" ht="22.15" customHeight="1" x14ac:dyDescent="0.35">
      <c r="A444" s="38"/>
      <c r="B444" s="38"/>
      <c r="C444" s="38"/>
      <c r="D444" s="38"/>
      <c r="E444" s="36"/>
      <c r="F444" s="37"/>
      <c r="G444" s="37"/>
      <c r="H444" s="37"/>
      <c r="I444" s="36"/>
    </row>
    <row r="445" spans="1:12" ht="22.15" customHeight="1" x14ac:dyDescent="0.35">
      <c r="A445" s="38" t="s">
        <v>321</v>
      </c>
      <c r="B445" s="38"/>
      <c r="C445" s="38"/>
      <c r="D445" s="38"/>
      <c r="E445" s="36"/>
      <c r="F445" s="37"/>
      <c r="G445" s="37"/>
      <c r="H445" s="37"/>
      <c r="I445" s="36"/>
      <c r="J445" s="82"/>
    </row>
    <row r="446" spans="1:12" ht="22.15" customHeight="1" x14ac:dyDescent="0.35">
      <c r="A446" s="38"/>
      <c r="B446" s="38"/>
      <c r="C446" s="38"/>
      <c r="D446" s="38"/>
      <c r="E446" s="36"/>
      <c r="F446" s="37"/>
      <c r="G446" s="37"/>
      <c r="H446" s="37"/>
      <c r="I446" s="36"/>
      <c r="J446" s="82"/>
    </row>
    <row r="447" spans="1:12" ht="22.15" customHeight="1" x14ac:dyDescent="0.35">
      <c r="A447" s="34" t="s">
        <v>477</v>
      </c>
      <c r="J447" s="82"/>
    </row>
    <row r="448" spans="1:12" ht="22.15" customHeight="1" x14ac:dyDescent="0.35">
      <c r="A448" s="36" t="s">
        <v>155</v>
      </c>
      <c r="B448" s="36"/>
      <c r="C448" s="36"/>
      <c r="D448" s="36"/>
      <c r="E448" s="36"/>
      <c r="F448" s="37"/>
      <c r="G448" s="37"/>
      <c r="H448" s="37"/>
      <c r="I448" s="36"/>
      <c r="J448" s="82"/>
    </row>
    <row r="449" spans="1:21" ht="22.15" customHeight="1" x14ac:dyDescent="0.35">
      <c r="A449" s="36"/>
      <c r="B449" s="36"/>
      <c r="C449" s="36"/>
      <c r="D449" s="36"/>
      <c r="E449" s="36"/>
      <c r="F449" s="37"/>
      <c r="G449" s="37"/>
      <c r="H449" s="37"/>
      <c r="I449" s="36"/>
      <c r="J449" s="82"/>
    </row>
    <row r="450" spans="1:21" ht="22.15" customHeight="1" x14ac:dyDescent="0.35">
      <c r="A450" s="338" t="s">
        <v>4</v>
      </c>
      <c r="B450" s="339"/>
      <c r="C450" s="339"/>
      <c r="D450" s="339"/>
      <c r="E450" s="340"/>
      <c r="F450" s="292">
        <v>2025</v>
      </c>
      <c r="G450" s="41"/>
      <c r="H450" s="292">
        <v>2024</v>
      </c>
      <c r="I450" s="36"/>
      <c r="J450" s="82"/>
    </row>
    <row r="451" spans="1:21" ht="22.15" customHeight="1" x14ac:dyDescent="0.35">
      <c r="A451" s="272" t="s">
        <v>65</v>
      </c>
      <c r="B451" s="273"/>
      <c r="C451" s="273"/>
      <c r="D451" s="273"/>
      <c r="E451" s="274"/>
      <c r="F451" s="79">
        <v>43867745.670000002</v>
      </c>
      <c r="G451" s="43"/>
      <c r="H451" s="79">
        <v>41076946.700000003</v>
      </c>
      <c r="I451" s="36"/>
      <c r="J451" s="82"/>
    </row>
    <row r="452" spans="1:21" ht="22.15" customHeight="1" x14ac:dyDescent="0.35">
      <c r="A452" s="76" t="s">
        <v>394</v>
      </c>
      <c r="B452" s="77"/>
      <c r="C452" s="77"/>
      <c r="D452" s="77"/>
      <c r="E452" s="78"/>
      <c r="F452" s="79">
        <v>3391452.17</v>
      </c>
      <c r="G452" s="80"/>
      <c r="H452" s="79">
        <v>3080271.04</v>
      </c>
      <c r="I452" s="36"/>
      <c r="J452" s="82"/>
      <c r="Q452" s="197">
        <f>+H452</f>
        <v>3080271.04</v>
      </c>
      <c r="S452" s="197">
        <f>+H452+H453+H454</f>
        <v>6644149.6200000001</v>
      </c>
    </row>
    <row r="453" spans="1:21" ht="22.15" customHeight="1" x14ac:dyDescent="0.35">
      <c r="A453" s="76" t="s">
        <v>395</v>
      </c>
      <c r="B453" s="77"/>
      <c r="C453" s="77"/>
      <c r="D453" s="77"/>
      <c r="E453" s="78"/>
      <c r="F453" s="79">
        <v>3463163.21</v>
      </c>
      <c r="G453" s="80"/>
      <c r="H453" s="79">
        <v>3162359.89</v>
      </c>
      <c r="I453" s="36"/>
      <c r="J453" s="82"/>
      <c r="Q453" s="35">
        <f>+H453</f>
        <v>3162359.89</v>
      </c>
      <c r="U453" s="35"/>
    </row>
    <row r="454" spans="1:21" ht="22.15" customHeight="1" x14ac:dyDescent="0.35">
      <c r="A454" s="76" t="s">
        <v>396</v>
      </c>
      <c r="B454" s="77"/>
      <c r="C454" s="77"/>
      <c r="D454" s="77"/>
      <c r="E454" s="78"/>
      <c r="F454" s="79">
        <v>438520.4</v>
      </c>
      <c r="G454" s="80"/>
      <c r="H454" s="79">
        <v>401518.69</v>
      </c>
      <c r="I454" s="36"/>
      <c r="J454" s="82"/>
      <c r="Q454" s="35">
        <f>+H454</f>
        <v>401518.69</v>
      </c>
      <c r="S454" s="35">
        <f>SUM(F452:F454)</f>
        <v>7293135.7800000003</v>
      </c>
    </row>
    <row r="455" spans="1:21" ht="22.15" customHeight="1" x14ac:dyDescent="0.35">
      <c r="A455" s="266" t="s">
        <v>66</v>
      </c>
      <c r="B455" s="267"/>
      <c r="C455" s="267"/>
      <c r="D455" s="267"/>
      <c r="E455" s="268"/>
      <c r="F455" s="79">
        <v>4892000</v>
      </c>
      <c r="G455" s="43"/>
      <c r="H455" s="79">
        <v>3440000</v>
      </c>
      <c r="I455" s="36"/>
      <c r="J455" s="82"/>
      <c r="Q455" s="197">
        <f>SUM(Q452:Q454)</f>
        <v>6644149.6200000001</v>
      </c>
    </row>
    <row r="456" spans="1:21" ht="22.15" customHeight="1" x14ac:dyDescent="0.35">
      <c r="A456" s="67" t="s">
        <v>67</v>
      </c>
      <c r="B456" s="68"/>
      <c r="C456" s="68"/>
      <c r="D456" s="68"/>
      <c r="E456" s="69"/>
      <c r="F456" s="79">
        <v>4463490.53</v>
      </c>
      <c r="G456" s="43"/>
      <c r="H456" s="79">
        <v>4484948.82</v>
      </c>
      <c r="I456" s="36"/>
      <c r="J456" s="82"/>
    </row>
    <row r="457" spans="1:21" ht="22.15" customHeight="1" x14ac:dyDescent="0.35">
      <c r="A457" s="266" t="s">
        <v>68</v>
      </c>
      <c r="B457" s="267"/>
      <c r="C457" s="267"/>
      <c r="D457" s="267"/>
      <c r="E457" s="268"/>
      <c r="F457" s="79">
        <v>608621.89</v>
      </c>
      <c r="G457" s="43"/>
      <c r="H457" s="79">
        <v>363136.15</v>
      </c>
      <c r="I457" s="36"/>
      <c r="J457" s="82"/>
      <c r="S457" s="35"/>
    </row>
    <row r="458" spans="1:21" ht="22.15" customHeight="1" x14ac:dyDescent="0.35">
      <c r="A458" s="76" t="s">
        <v>69</v>
      </c>
      <c r="B458" s="77"/>
      <c r="C458" s="77"/>
      <c r="D458" s="77"/>
      <c r="E458" s="69"/>
      <c r="F458" s="79">
        <v>2900000</v>
      </c>
      <c r="G458" s="43"/>
      <c r="H458" s="79">
        <v>3100000</v>
      </c>
      <c r="I458" s="36"/>
      <c r="J458" s="82"/>
      <c r="Q458" s="35">
        <f>SUM(H451:H471)</f>
        <v>80111119.48999998</v>
      </c>
    </row>
    <row r="459" spans="1:21" ht="22.15" customHeight="1" x14ac:dyDescent="0.35">
      <c r="A459" s="161" t="s">
        <v>70</v>
      </c>
      <c r="B459" s="162"/>
      <c r="C459" s="162"/>
      <c r="D459" s="162"/>
      <c r="E459" s="69"/>
      <c r="F459" s="79">
        <v>1309360</v>
      </c>
      <c r="G459" s="43"/>
      <c r="H459" s="79">
        <v>1021320</v>
      </c>
      <c r="I459" s="36"/>
      <c r="J459" s="82"/>
    </row>
    <row r="460" spans="1:21" ht="22.15" customHeight="1" x14ac:dyDescent="0.35">
      <c r="A460" s="161" t="s">
        <v>267</v>
      </c>
      <c r="B460" s="162"/>
      <c r="C460" s="162"/>
      <c r="D460" s="162"/>
      <c r="E460" s="69"/>
      <c r="F460" s="79">
        <v>196640</v>
      </c>
      <c r="G460" s="43"/>
      <c r="H460" s="79">
        <v>151296</v>
      </c>
      <c r="I460" s="36"/>
      <c r="J460" s="82"/>
    </row>
    <row r="461" spans="1:21" ht="22.15" customHeight="1" x14ac:dyDescent="0.35">
      <c r="A461" s="266" t="s">
        <v>71</v>
      </c>
      <c r="B461" s="267"/>
      <c r="C461" s="267"/>
      <c r="D461" s="267"/>
      <c r="E461" s="268"/>
      <c r="F461" s="79">
        <v>212350.75</v>
      </c>
      <c r="G461" s="43"/>
      <c r="H461" s="79">
        <v>142434.4</v>
      </c>
      <c r="I461" s="36"/>
      <c r="J461" s="82"/>
      <c r="Q461" s="35">
        <f>SUM(F451:F471)</f>
        <v>90013590.169999987</v>
      </c>
    </row>
    <row r="462" spans="1:21" ht="22.15" customHeight="1" x14ac:dyDescent="0.35">
      <c r="A462" s="67" t="s">
        <v>72</v>
      </c>
      <c r="B462" s="68"/>
      <c r="C462" s="68"/>
      <c r="D462" s="68"/>
      <c r="E462" s="69"/>
      <c r="F462" s="79">
        <v>4173858.91</v>
      </c>
      <c r="G462" s="43"/>
      <c r="H462" s="79">
        <v>3796800.03</v>
      </c>
      <c r="I462" s="36"/>
      <c r="J462" s="82"/>
    </row>
    <row r="463" spans="1:21" ht="22.15" customHeight="1" x14ac:dyDescent="0.35">
      <c r="A463" s="266" t="s">
        <v>73</v>
      </c>
      <c r="B463" s="267"/>
      <c r="C463" s="267"/>
      <c r="D463" s="267"/>
      <c r="E463" s="268"/>
      <c r="F463" s="79">
        <v>4173858.91</v>
      </c>
      <c r="G463" s="43"/>
      <c r="H463" s="79">
        <v>3796800.03</v>
      </c>
      <c r="I463" s="36"/>
      <c r="J463" s="82"/>
    </row>
    <row r="464" spans="1:21" ht="22.15" customHeight="1" x14ac:dyDescent="0.35">
      <c r="A464" s="266" t="s">
        <v>185</v>
      </c>
      <c r="B464" s="267"/>
      <c r="C464" s="267"/>
      <c r="D464" s="267"/>
      <c r="E464" s="268"/>
      <c r="F464" s="79">
        <v>95000</v>
      </c>
      <c r="G464" s="43"/>
      <c r="H464" s="79">
        <v>190000</v>
      </c>
      <c r="I464" s="36"/>
    </row>
    <row r="465" spans="1:10" ht="22.15" customHeight="1" x14ac:dyDescent="0.35">
      <c r="A465" s="67" t="s">
        <v>74</v>
      </c>
      <c r="B465" s="68"/>
      <c r="C465" s="68"/>
      <c r="D465" s="68"/>
      <c r="E465" s="69"/>
      <c r="F465" s="79">
        <v>4173858.89</v>
      </c>
      <c r="G465" s="43"/>
      <c r="H465" s="79">
        <v>3796799.99</v>
      </c>
      <c r="I465" s="36"/>
    </row>
    <row r="466" spans="1:10" ht="22.15" customHeight="1" x14ac:dyDescent="0.35">
      <c r="A466" s="266" t="s">
        <v>152</v>
      </c>
      <c r="B466" s="267"/>
      <c r="C466" s="267"/>
      <c r="D466" s="267"/>
      <c r="E466" s="268"/>
      <c r="F466" s="79">
        <v>39686.199999999997</v>
      </c>
      <c r="G466" s="43"/>
      <c r="H466" s="79">
        <v>200738.35</v>
      </c>
      <c r="I466" s="36"/>
      <c r="J466" s="82"/>
    </row>
    <row r="467" spans="1:10" ht="22.15" customHeight="1" x14ac:dyDescent="0.35">
      <c r="A467" s="266" t="s">
        <v>75</v>
      </c>
      <c r="B467" s="267"/>
      <c r="C467" s="267"/>
      <c r="D467" s="267"/>
      <c r="E467" s="268"/>
      <c r="F467" s="79">
        <v>2597201.6</v>
      </c>
      <c r="G467" s="43"/>
      <c r="H467" s="79">
        <v>1135805.6000000001</v>
      </c>
      <c r="I467" s="36"/>
      <c r="J467" s="82"/>
    </row>
    <row r="468" spans="1:10" ht="22.15" hidden="1" customHeight="1" x14ac:dyDescent="0.35">
      <c r="A468" s="67" t="s">
        <v>76</v>
      </c>
      <c r="B468" s="68"/>
      <c r="C468" s="68"/>
      <c r="D468" s="68"/>
      <c r="E468" s="69"/>
      <c r="F468" s="79"/>
      <c r="G468" s="43"/>
      <c r="H468" s="79">
        <v>0</v>
      </c>
      <c r="I468" s="36"/>
    </row>
    <row r="469" spans="1:10" ht="22.15" customHeight="1" x14ac:dyDescent="0.35">
      <c r="A469" s="67" t="s">
        <v>208</v>
      </c>
      <c r="B469" s="68"/>
      <c r="C469" s="68"/>
      <c r="D469" s="68"/>
      <c r="E469" s="69"/>
      <c r="F469" s="79">
        <v>4173858.89</v>
      </c>
      <c r="G469" s="43"/>
      <c r="H469" s="79">
        <v>3647294.16</v>
      </c>
      <c r="I469" s="36"/>
    </row>
    <row r="470" spans="1:10" ht="22.15" customHeight="1" x14ac:dyDescent="0.35">
      <c r="A470" s="67" t="s">
        <v>342</v>
      </c>
      <c r="B470" s="68"/>
      <c r="C470" s="68"/>
      <c r="D470" s="68"/>
      <c r="E470" s="69"/>
      <c r="F470" s="79">
        <v>4305612.68</v>
      </c>
      <c r="G470" s="43"/>
      <c r="H470" s="79">
        <v>3052649.64</v>
      </c>
      <c r="I470" s="36"/>
    </row>
    <row r="471" spans="1:10" ht="22.15" customHeight="1" x14ac:dyDescent="0.35">
      <c r="A471" s="67" t="s">
        <v>371</v>
      </c>
      <c r="B471" s="68"/>
      <c r="C471" s="68"/>
      <c r="D471" s="68"/>
      <c r="E471" s="69"/>
      <c r="F471" s="79">
        <f>477309.47+60000</f>
        <v>537309.47</v>
      </c>
      <c r="G471" s="43"/>
      <c r="H471" s="79">
        <v>70000</v>
      </c>
      <c r="I471" s="36"/>
    </row>
    <row r="472" spans="1:10" ht="22.15" customHeight="1" x14ac:dyDescent="0.35">
      <c r="A472" s="260" t="s">
        <v>77</v>
      </c>
      <c r="B472" s="267"/>
      <c r="C472" s="267"/>
      <c r="D472" s="267"/>
      <c r="E472" s="69"/>
      <c r="F472" s="74">
        <f>SUM(F451:F471)</f>
        <v>90013590.169999987</v>
      </c>
      <c r="G472" s="300"/>
      <c r="H472" s="74">
        <f>SUM(H451:H471)</f>
        <v>80111119.48999998</v>
      </c>
      <c r="I472" s="36"/>
    </row>
    <row r="473" spans="1:10" ht="22.15" customHeight="1" x14ac:dyDescent="0.35">
      <c r="E473" s="63"/>
      <c r="F473" s="64"/>
      <c r="G473" s="43"/>
      <c r="H473" s="64"/>
      <c r="I473" s="36"/>
    </row>
    <row r="474" spans="1:10" ht="22.15" customHeight="1" x14ac:dyDescent="0.35">
      <c r="A474" s="36"/>
      <c r="B474" s="36"/>
      <c r="C474" s="36"/>
      <c r="D474" s="36"/>
      <c r="E474" s="36"/>
      <c r="F474" s="37"/>
      <c r="G474" s="37"/>
      <c r="H474" s="37"/>
      <c r="I474" s="36"/>
    </row>
    <row r="475" spans="1:10" ht="22.15" customHeight="1" x14ac:dyDescent="0.35">
      <c r="A475" s="36"/>
      <c r="B475" s="36"/>
      <c r="C475" s="36"/>
      <c r="D475" s="36"/>
      <c r="E475" s="36"/>
      <c r="F475" s="37"/>
      <c r="G475" s="37"/>
      <c r="H475" s="37"/>
      <c r="I475" s="36"/>
    </row>
    <row r="476" spans="1:10" ht="22.15" customHeight="1" x14ac:dyDescent="0.35">
      <c r="A476" s="36" t="s">
        <v>78</v>
      </c>
      <c r="B476" s="36"/>
      <c r="C476" s="36"/>
      <c r="D476" s="36"/>
      <c r="E476" s="36"/>
      <c r="F476" s="37"/>
      <c r="G476" s="37"/>
      <c r="H476" s="37"/>
      <c r="I476" s="36"/>
    </row>
    <row r="477" spans="1:10" ht="22.15" customHeight="1" x14ac:dyDescent="0.35">
      <c r="A477" s="36" t="s">
        <v>156</v>
      </c>
      <c r="B477" s="36"/>
      <c r="C477" s="36"/>
      <c r="D477" s="36"/>
      <c r="E477" s="36"/>
      <c r="F477" s="37"/>
      <c r="G477" s="37"/>
      <c r="H477" s="37"/>
      <c r="I477" s="36"/>
    </row>
    <row r="478" spans="1:10" ht="22.15" customHeight="1" x14ac:dyDescent="0.35">
      <c r="A478" s="36"/>
      <c r="B478" s="36"/>
      <c r="C478" s="36"/>
      <c r="D478" s="36"/>
      <c r="E478" s="36"/>
      <c r="F478" s="37"/>
      <c r="G478" s="37"/>
      <c r="H478" s="37"/>
      <c r="I478" s="36"/>
    </row>
    <row r="479" spans="1:10" ht="22.15" customHeight="1" x14ac:dyDescent="0.35">
      <c r="A479" s="36" t="s">
        <v>493</v>
      </c>
      <c r="B479" s="36"/>
      <c r="C479" s="36"/>
      <c r="D479" s="36"/>
      <c r="E479" s="36"/>
      <c r="F479" s="37"/>
      <c r="G479" s="37"/>
      <c r="H479" s="37"/>
      <c r="I479" s="36"/>
    </row>
    <row r="480" spans="1:10" ht="22.15" customHeight="1" x14ac:dyDescent="0.35">
      <c r="A480" s="34" t="s">
        <v>494</v>
      </c>
      <c r="B480" s="91"/>
      <c r="C480" s="91"/>
      <c r="D480" s="91"/>
      <c r="E480" s="36"/>
      <c r="F480" s="37"/>
      <c r="G480" s="37"/>
      <c r="H480" s="37"/>
      <c r="I480" s="36"/>
    </row>
    <row r="481" spans="1:10" ht="22.15" customHeight="1" x14ac:dyDescent="0.35">
      <c r="B481" s="91"/>
      <c r="C481" s="91"/>
      <c r="D481" s="91"/>
      <c r="E481" s="36"/>
      <c r="F481" s="37"/>
      <c r="G481" s="37"/>
      <c r="H481" s="37"/>
      <c r="I481" s="36"/>
    </row>
    <row r="482" spans="1:10" ht="22.15" customHeight="1" x14ac:dyDescent="0.35">
      <c r="A482" s="36"/>
      <c r="B482" s="36"/>
      <c r="C482" s="36"/>
      <c r="D482" s="36"/>
      <c r="E482" s="36"/>
      <c r="F482" s="37"/>
      <c r="G482" s="37"/>
      <c r="H482" s="37"/>
      <c r="I482" s="36"/>
    </row>
    <row r="483" spans="1:10" ht="22.15" customHeight="1" x14ac:dyDescent="0.35">
      <c r="A483" s="38" t="s">
        <v>320</v>
      </c>
      <c r="B483" s="38" t="s">
        <v>177</v>
      </c>
      <c r="C483" s="38"/>
      <c r="D483" s="38"/>
      <c r="E483" s="36"/>
      <c r="F483" s="37"/>
      <c r="G483" s="37"/>
      <c r="H483" s="37"/>
      <c r="I483" s="36"/>
      <c r="J483" s="82"/>
    </row>
    <row r="484" spans="1:10" ht="22.15" customHeight="1" x14ac:dyDescent="0.35">
      <c r="A484" s="38"/>
      <c r="B484" s="38"/>
      <c r="C484" s="38"/>
      <c r="D484" s="38"/>
      <c r="E484" s="36"/>
      <c r="F484" s="37"/>
      <c r="G484" s="37"/>
      <c r="H484" s="37"/>
      <c r="I484" s="36"/>
      <c r="J484" s="82"/>
    </row>
    <row r="485" spans="1:10" ht="22.15" customHeight="1" x14ac:dyDescent="0.35">
      <c r="A485" s="38"/>
      <c r="B485" s="38"/>
      <c r="C485" s="38"/>
      <c r="D485" s="38"/>
      <c r="E485" s="36"/>
      <c r="F485" s="37"/>
      <c r="G485" s="37"/>
      <c r="H485" s="37"/>
      <c r="I485" s="36"/>
      <c r="J485" s="82"/>
    </row>
    <row r="486" spans="1:10" ht="22.15" customHeight="1" x14ac:dyDescent="0.35">
      <c r="A486" s="36" t="s">
        <v>434</v>
      </c>
      <c r="B486" s="36"/>
      <c r="C486" s="36"/>
      <c r="D486" s="36"/>
      <c r="E486" s="36"/>
      <c r="F486" s="37"/>
      <c r="G486" s="37"/>
      <c r="H486" s="37"/>
      <c r="I486" s="36"/>
      <c r="J486" s="82"/>
    </row>
    <row r="487" spans="1:10" ht="22.15" customHeight="1" x14ac:dyDescent="0.35">
      <c r="A487" s="36" t="s">
        <v>426</v>
      </c>
      <c r="B487" s="36"/>
      <c r="C487" s="36"/>
      <c r="D487" s="36"/>
      <c r="E487" s="36"/>
      <c r="F487" s="37"/>
      <c r="G487" s="37"/>
      <c r="H487" s="37"/>
      <c r="I487" s="36"/>
      <c r="J487" s="82"/>
    </row>
    <row r="488" spans="1:10" ht="22.15" customHeight="1" x14ac:dyDescent="0.35">
      <c r="A488" s="38"/>
      <c r="B488" s="36"/>
      <c r="C488" s="36"/>
      <c r="D488" s="36"/>
      <c r="E488" s="36"/>
      <c r="F488" s="37"/>
      <c r="G488" s="37"/>
      <c r="H488" s="37"/>
      <c r="I488" s="36"/>
      <c r="J488" s="82"/>
    </row>
    <row r="489" spans="1:10" ht="22.15" customHeight="1" x14ac:dyDescent="0.35">
      <c r="A489" s="338" t="s">
        <v>4</v>
      </c>
      <c r="B489" s="339"/>
      <c r="C489" s="339"/>
      <c r="D489" s="339"/>
      <c r="E489" s="340"/>
      <c r="F489" s="154">
        <v>2025</v>
      </c>
      <c r="G489" s="41"/>
      <c r="H489" s="154">
        <v>2024</v>
      </c>
      <c r="I489" s="36"/>
      <c r="J489" s="82"/>
    </row>
    <row r="490" spans="1:10" ht="22.15" customHeight="1" x14ac:dyDescent="0.35">
      <c r="A490" s="266" t="s">
        <v>171</v>
      </c>
      <c r="B490" s="267"/>
      <c r="C490" s="267"/>
      <c r="D490" s="267"/>
      <c r="E490" s="268"/>
      <c r="F490" s="42">
        <v>134129.20000000001</v>
      </c>
      <c r="G490" s="43"/>
      <c r="H490" s="42">
        <v>216929.16</v>
      </c>
      <c r="I490" s="36"/>
    </row>
    <row r="491" spans="1:10" ht="22.15" customHeight="1" x14ac:dyDescent="0.35">
      <c r="A491" s="266" t="s">
        <v>79</v>
      </c>
      <c r="B491" s="267"/>
      <c r="C491" s="267"/>
      <c r="D491" s="267"/>
      <c r="E491" s="268"/>
      <c r="F491" s="42">
        <v>5419540.7999999998</v>
      </c>
      <c r="G491" s="43"/>
      <c r="H491" s="42">
        <v>5371427</v>
      </c>
      <c r="I491" s="36"/>
    </row>
    <row r="492" spans="1:10" ht="22.15" customHeight="1" x14ac:dyDescent="0.35">
      <c r="A492" s="266" t="s">
        <v>269</v>
      </c>
      <c r="B492" s="267"/>
      <c r="C492" s="267"/>
      <c r="D492" s="267"/>
      <c r="E492" s="268"/>
      <c r="F492" s="42">
        <v>1292743.02</v>
      </c>
      <c r="G492" s="43"/>
      <c r="H492" s="42">
        <v>853445.09</v>
      </c>
      <c r="I492" s="36"/>
    </row>
    <row r="493" spans="1:10" ht="22.15" customHeight="1" x14ac:dyDescent="0.35">
      <c r="A493" s="266" t="s">
        <v>268</v>
      </c>
      <c r="B493" s="267"/>
      <c r="C493" s="267"/>
      <c r="D493" s="267"/>
      <c r="E493" s="268"/>
      <c r="F493" s="42">
        <v>145878</v>
      </c>
      <c r="G493" s="43"/>
      <c r="H493" s="42">
        <v>59174.9</v>
      </c>
      <c r="I493" s="36"/>
    </row>
    <row r="494" spans="1:10" ht="22.15" customHeight="1" x14ac:dyDescent="0.35">
      <c r="A494" s="260" t="s">
        <v>64</v>
      </c>
      <c r="B494" s="261"/>
      <c r="C494" s="261"/>
      <c r="D494" s="261"/>
      <c r="E494" s="262"/>
      <c r="F494" s="40">
        <f>SUM(F490:F493)</f>
        <v>6992291.0199999996</v>
      </c>
      <c r="G494" s="41"/>
      <c r="H494" s="40">
        <f>SUM(H490:H493)</f>
        <v>6500976.1500000004</v>
      </c>
      <c r="I494" s="36"/>
    </row>
    <row r="495" spans="1:10" ht="22.15" customHeight="1" x14ac:dyDescent="0.35">
      <c r="A495" s="36"/>
      <c r="B495" s="36"/>
      <c r="C495" s="36"/>
      <c r="D495" s="36"/>
      <c r="E495" s="36"/>
      <c r="F495" s="37"/>
      <c r="G495" s="37"/>
      <c r="H495" s="37"/>
      <c r="I495" s="36"/>
    </row>
    <row r="496" spans="1:10" ht="22.15" customHeight="1" x14ac:dyDescent="0.35">
      <c r="A496" s="36"/>
      <c r="B496" s="36"/>
      <c r="C496" s="36"/>
      <c r="D496" s="36"/>
      <c r="E496" s="36"/>
      <c r="F496" s="37"/>
      <c r="G496" s="37"/>
      <c r="H496" s="37"/>
      <c r="I496" s="36"/>
    </row>
    <row r="497" spans="1:9" ht="22.15" customHeight="1" x14ac:dyDescent="0.35">
      <c r="A497" s="36"/>
      <c r="B497" s="36"/>
      <c r="C497" s="36"/>
      <c r="D497" s="36"/>
      <c r="E497" s="36"/>
      <c r="F497" s="37"/>
      <c r="G497" s="37"/>
      <c r="H497" s="37"/>
      <c r="I497" s="36"/>
    </row>
    <row r="498" spans="1:9" ht="22.15" customHeight="1" x14ac:dyDescent="0.35">
      <c r="A498" s="36"/>
      <c r="B498" s="36"/>
      <c r="C498" s="36"/>
      <c r="D498" s="36"/>
      <c r="E498" s="36"/>
      <c r="F498" s="37"/>
      <c r="G498" s="37"/>
      <c r="H498" s="37"/>
      <c r="I498" s="36"/>
    </row>
    <row r="499" spans="1:9" ht="22.15" customHeight="1" x14ac:dyDescent="0.35">
      <c r="A499" s="36"/>
      <c r="B499" s="36"/>
      <c r="C499" s="36"/>
      <c r="D499" s="36"/>
      <c r="E499" s="36"/>
      <c r="F499" s="37"/>
      <c r="G499" s="37"/>
      <c r="H499" s="37"/>
      <c r="I499" s="36"/>
    </row>
    <row r="500" spans="1:9" ht="22.15" customHeight="1" x14ac:dyDescent="0.35">
      <c r="A500" s="36"/>
      <c r="B500" s="36"/>
      <c r="C500" s="36"/>
      <c r="D500" s="36"/>
      <c r="E500" s="36"/>
      <c r="F500" s="37"/>
      <c r="G500" s="37"/>
      <c r="H500" s="37"/>
      <c r="I500" s="36"/>
    </row>
    <row r="501" spans="1:9" ht="22.15" customHeight="1" x14ac:dyDescent="0.35">
      <c r="A501" s="38" t="s">
        <v>80</v>
      </c>
      <c r="B501" s="38" t="s">
        <v>88</v>
      </c>
      <c r="C501" s="38"/>
      <c r="D501" s="38"/>
      <c r="E501" s="36"/>
      <c r="F501" s="37"/>
      <c r="G501" s="37"/>
      <c r="H501" s="37"/>
      <c r="I501" s="36"/>
    </row>
    <row r="502" spans="1:9" ht="22.15" customHeight="1" x14ac:dyDescent="0.35">
      <c r="A502" s="38"/>
      <c r="B502" s="38"/>
      <c r="C502" s="38"/>
      <c r="D502" s="38"/>
      <c r="E502" s="36"/>
      <c r="F502" s="37"/>
      <c r="G502" s="37"/>
      <c r="H502" s="37"/>
      <c r="I502" s="36"/>
    </row>
    <row r="503" spans="1:9" ht="22.15" customHeight="1" x14ac:dyDescent="0.35">
      <c r="B503" s="36"/>
      <c r="C503" s="36"/>
      <c r="D503" s="36"/>
      <c r="E503" s="36"/>
      <c r="F503" s="37"/>
      <c r="G503" s="37"/>
      <c r="H503" s="37"/>
      <c r="I503" s="36"/>
    </row>
    <row r="504" spans="1:9" ht="22.15" customHeight="1" x14ac:dyDescent="0.35">
      <c r="A504" s="36" t="s">
        <v>476</v>
      </c>
      <c r="B504" s="36"/>
      <c r="C504" s="36"/>
      <c r="D504" s="36"/>
      <c r="E504" s="36"/>
      <c r="F504" s="37"/>
      <c r="G504" s="37"/>
      <c r="H504" s="37"/>
      <c r="I504" s="36"/>
    </row>
    <row r="505" spans="1:9" ht="22.15" customHeight="1" x14ac:dyDescent="0.35">
      <c r="A505" s="36" t="s">
        <v>155</v>
      </c>
      <c r="B505" s="36"/>
      <c r="C505" s="36"/>
      <c r="D505" s="36"/>
      <c r="E505" s="36"/>
      <c r="F505" s="37"/>
      <c r="G505" s="37"/>
      <c r="H505" s="37"/>
      <c r="I505" s="36"/>
    </row>
    <row r="506" spans="1:9" ht="22.15" customHeight="1" x14ac:dyDescent="0.35">
      <c r="A506" s="338" t="s">
        <v>4</v>
      </c>
      <c r="B506" s="339"/>
      <c r="C506" s="339"/>
      <c r="D506" s="339"/>
      <c r="E506" s="340"/>
      <c r="F506" s="154">
        <v>2025</v>
      </c>
      <c r="G506" s="41"/>
      <c r="H506" s="154">
        <v>2024</v>
      </c>
      <c r="I506" s="36"/>
    </row>
    <row r="507" spans="1:9" ht="22.15" customHeight="1" x14ac:dyDescent="0.35">
      <c r="A507" s="266" t="s">
        <v>180</v>
      </c>
      <c r="B507" s="267"/>
      <c r="C507" s="267"/>
      <c r="D507" s="267"/>
      <c r="E507" s="268"/>
      <c r="F507" s="42">
        <v>980302.88</v>
      </c>
      <c r="G507" s="43"/>
      <c r="H507" s="42">
        <v>750833.92</v>
      </c>
      <c r="I507" s="36"/>
    </row>
    <row r="508" spans="1:9" ht="22.15" customHeight="1" x14ac:dyDescent="0.35">
      <c r="A508" s="266" t="s">
        <v>181</v>
      </c>
      <c r="B508" s="267"/>
      <c r="C508" s="267"/>
      <c r="D508" s="267"/>
      <c r="E508" s="268"/>
      <c r="F508" s="42">
        <v>247922.24</v>
      </c>
      <c r="G508" s="43"/>
      <c r="H508" s="42">
        <v>260724.93</v>
      </c>
      <c r="I508" s="36"/>
    </row>
    <row r="509" spans="1:9" ht="22.15" customHeight="1" x14ac:dyDescent="0.35">
      <c r="A509" s="266" t="s">
        <v>270</v>
      </c>
      <c r="B509" s="267"/>
      <c r="C509" s="267"/>
      <c r="D509" s="267"/>
      <c r="E509" s="268"/>
      <c r="F509" s="42">
        <v>4958784.82</v>
      </c>
      <c r="G509" s="43"/>
      <c r="H509" s="42">
        <v>6147099.5899999999</v>
      </c>
      <c r="I509" s="36"/>
    </row>
    <row r="510" spans="1:9" ht="22.15" customHeight="1" x14ac:dyDescent="0.35">
      <c r="A510" s="266" t="s">
        <v>207</v>
      </c>
      <c r="B510" s="267"/>
      <c r="C510" s="267"/>
      <c r="D510" s="267"/>
      <c r="E510" s="268"/>
      <c r="F510" s="42">
        <v>126411.27</v>
      </c>
      <c r="G510" s="43"/>
      <c r="H510" s="42">
        <v>17919.740000000002</v>
      </c>
      <c r="I510" s="36"/>
    </row>
    <row r="511" spans="1:9" ht="22.15" customHeight="1" x14ac:dyDescent="0.35">
      <c r="A511" s="266" t="s">
        <v>89</v>
      </c>
      <c r="B511" s="267"/>
      <c r="C511" s="267"/>
      <c r="D511" s="267"/>
      <c r="E511" s="268"/>
      <c r="F511" s="42">
        <v>393450.56</v>
      </c>
      <c r="G511" s="43"/>
      <c r="H511" s="42">
        <v>511321.83</v>
      </c>
      <c r="I511" s="36"/>
    </row>
    <row r="512" spans="1:9" ht="22.15" customHeight="1" x14ac:dyDescent="0.35">
      <c r="A512" s="266" t="s">
        <v>90</v>
      </c>
      <c r="B512" s="267"/>
      <c r="C512" s="267"/>
      <c r="D512" s="267"/>
      <c r="E512" s="268"/>
      <c r="F512" s="42">
        <f>8407126.88+137406.44</f>
        <v>8544533.3200000003</v>
      </c>
      <c r="G512" s="43"/>
      <c r="H512" s="42">
        <f>6053385.28+33922+202250</f>
        <v>6289557.2800000003</v>
      </c>
      <c r="I512" s="36"/>
    </row>
    <row r="513" spans="1:17" ht="22.15" customHeight="1" x14ac:dyDescent="0.35">
      <c r="A513" s="266" t="s">
        <v>175</v>
      </c>
      <c r="B513" s="267"/>
      <c r="C513" s="267"/>
      <c r="D513" s="267"/>
      <c r="E513" s="268"/>
      <c r="F513" s="42">
        <v>24814.17</v>
      </c>
      <c r="G513" s="43"/>
      <c r="H513" s="42">
        <v>23621.06</v>
      </c>
      <c r="I513" s="36"/>
    </row>
    <row r="514" spans="1:17" ht="22.15" customHeight="1" x14ac:dyDescent="0.35">
      <c r="A514" s="275" t="s">
        <v>373</v>
      </c>
      <c r="B514" s="63"/>
      <c r="C514" s="63"/>
      <c r="D514" s="63"/>
      <c r="E514" s="276"/>
      <c r="F514" s="42">
        <v>34155.300000000003</v>
      </c>
      <c r="G514" s="43"/>
      <c r="H514" s="42">
        <v>87170.06</v>
      </c>
      <c r="I514" s="36"/>
      <c r="J514" s="82"/>
    </row>
    <row r="515" spans="1:17" ht="22.15" customHeight="1" x14ac:dyDescent="0.35">
      <c r="A515" s="266" t="s">
        <v>375</v>
      </c>
      <c r="B515" s="267"/>
      <c r="C515" s="267"/>
      <c r="D515" s="267"/>
      <c r="E515" s="268"/>
      <c r="F515" s="42">
        <v>21436.17</v>
      </c>
      <c r="G515" s="41"/>
      <c r="H515" s="42">
        <v>17713.97</v>
      </c>
      <c r="I515" s="36"/>
      <c r="J515" s="82"/>
    </row>
    <row r="516" spans="1:17" ht="22.15" customHeight="1" x14ac:dyDescent="0.35">
      <c r="A516" s="266" t="s">
        <v>374</v>
      </c>
      <c r="B516" s="267"/>
      <c r="C516" s="267"/>
      <c r="D516" s="267"/>
      <c r="E516" s="268"/>
      <c r="F516" s="42">
        <v>971130.13</v>
      </c>
      <c r="G516" s="41"/>
      <c r="H516" s="42">
        <v>1365384.04</v>
      </c>
      <c r="I516" s="36"/>
      <c r="J516" s="82"/>
    </row>
    <row r="517" spans="1:17" ht="22.15" customHeight="1" x14ac:dyDescent="0.35">
      <c r="A517" s="260" t="s">
        <v>153</v>
      </c>
      <c r="B517" s="261"/>
      <c r="C517" s="261"/>
      <c r="D517" s="261"/>
      <c r="E517" s="262"/>
      <c r="F517" s="40">
        <f>SUM(F507:F516)</f>
        <v>16302940.860000001</v>
      </c>
      <c r="G517" s="37"/>
      <c r="H517" s="40">
        <f>SUM(H507:H516)</f>
        <v>15471346.420000002</v>
      </c>
      <c r="I517" s="36"/>
      <c r="J517" s="82"/>
      <c r="Q517" s="197"/>
    </row>
    <row r="518" spans="1:17" ht="22.15" customHeight="1" x14ac:dyDescent="0.35">
      <c r="A518" s="55"/>
      <c r="B518" s="55"/>
      <c r="C518" s="55"/>
      <c r="D518" s="55"/>
      <c r="E518" s="55"/>
      <c r="F518" s="64"/>
      <c r="G518" s="37"/>
      <c r="H518" s="64"/>
      <c r="I518" s="36"/>
      <c r="J518" s="82"/>
    </row>
    <row r="519" spans="1:17" ht="22.15" customHeight="1" x14ac:dyDescent="0.35">
      <c r="A519" s="55"/>
      <c r="B519" s="55"/>
      <c r="C519" s="55"/>
      <c r="D519" s="55"/>
      <c r="E519" s="55"/>
      <c r="F519" s="64"/>
      <c r="G519" s="37"/>
      <c r="H519" s="64"/>
      <c r="I519" s="36"/>
      <c r="J519" s="82"/>
    </row>
    <row r="520" spans="1:17" ht="22.15" customHeight="1" x14ac:dyDescent="0.35">
      <c r="A520" s="36"/>
      <c r="B520" s="36"/>
      <c r="C520" s="36"/>
      <c r="D520" s="36"/>
      <c r="E520" s="36"/>
      <c r="F520" s="37"/>
      <c r="G520" s="37"/>
      <c r="H520" s="37"/>
      <c r="I520" s="36"/>
      <c r="J520" s="82"/>
    </row>
    <row r="521" spans="1:17" ht="22.15" customHeight="1" x14ac:dyDescent="0.35">
      <c r="A521" s="38" t="s">
        <v>81</v>
      </c>
      <c r="B521" s="55" t="s">
        <v>92</v>
      </c>
      <c r="C521" s="55"/>
      <c r="D521" s="55"/>
      <c r="E521" s="55"/>
      <c r="F521" s="64"/>
      <c r="G521" s="41"/>
      <c r="H521" s="64"/>
      <c r="I521" s="36"/>
      <c r="J521" s="82"/>
    </row>
    <row r="522" spans="1:17" ht="22.15" customHeight="1" x14ac:dyDescent="0.35">
      <c r="A522" s="38"/>
      <c r="B522" s="55"/>
      <c r="C522" s="55"/>
      <c r="D522" s="55"/>
      <c r="E522" s="55"/>
      <c r="F522" s="64"/>
      <c r="G522" s="41"/>
      <c r="H522" s="64"/>
      <c r="I522" s="36"/>
      <c r="J522" s="82"/>
    </row>
    <row r="523" spans="1:17" ht="22.15" customHeight="1" x14ac:dyDescent="0.35">
      <c r="A523" s="63" t="s">
        <v>435</v>
      </c>
      <c r="B523" s="55"/>
      <c r="C523" s="55"/>
      <c r="D523" s="55"/>
      <c r="E523" s="55"/>
      <c r="F523" s="64"/>
      <c r="G523" s="41"/>
      <c r="H523" s="64"/>
      <c r="I523" s="36"/>
      <c r="J523" s="82"/>
    </row>
    <row r="524" spans="1:17" ht="22.15" customHeight="1" x14ac:dyDescent="0.35">
      <c r="A524" s="63" t="s">
        <v>155</v>
      </c>
      <c r="B524" s="55"/>
      <c r="C524" s="55"/>
      <c r="D524" s="55"/>
      <c r="E524" s="55"/>
      <c r="F524" s="64"/>
      <c r="G524" s="41"/>
      <c r="H524" s="64"/>
      <c r="I524" s="36"/>
      <c r="J524" s="82"/>
    </row>
    <row r="525" spans="1:17" ht="22.15" customHeight="1" x14ac:dyDescent="0.35">
      <c r="A525" s="341" t="s">
        <v>4</v>
      </c>
      <c r="B525" s="342"/>
      <c r="C525" s="342"/>
      <c r="D525" s="342"/>
      <c r="E525" s="343"/>
      <c r="F525" s="185">
        <v>2025</v>
      </c>
      <c r="G525" s="41"/>
      <c r="H525" s="185">
        <v>2024</v>
      </c>
      <c r="I525" s="36"/>
    </row>
    <row r="526" spans="1:17" ht="22.15" customHeight="1" x14ac:dyDescent="0.35">
      <c r="A526" s="164" t="s">
        <v>271</v>
      </c>
      <c r="B526" s="46"/>
      <c r="C526" s="46"/>
      <c r="D526" s="46"/>
      <c r="E526" s="186"/>
      <c r="F526" s="79">
        <v>2954676.36</v>
      </c>
      <c r="G526" s="43"/>
      <c r="H526" s="79">
        <v>2943791.15</v>
      </c>
      <c r="I526" s="36"/>
    </row>
    <row r="527" spans="1:17" ht="22.15" hidden="1" customHeight="1" x14ac:dyDescent="0.35">
      <c r="A527" s="164" t="s">
        <v>272</v>
      </c>
      <c r="B527" s="46"/>
      <c r="C527" s="46"/>
      <c r="D527" s="46"/>
      <c r="E527" s="186"/>
      <c r="F527" s="79">
        <v>0</v>
      </c>
      <c r="G527" s="43"/>
      <c r="H527" s="79">
        <v>0</v>
      </c>
      <c r="I527" s="36"/>
    </row>
    <row r="528" spans="1:17" ht="22.15" customHeight="1" x14ac:dyDescent="0.35">
      <c r="A528" s="263" t="s">
        <v>93</v>
      </c>
      <c r="B528" s="264"/>
      <c r="C528" s="264"/>
      <c r="D528" s="264"/>
      <c r="E528" s="265"/>
      <c r="F528" s="187">
        <f>SUM(F526:F527)</f>
        <v>2954676.36</v>
      </c>
      <c r="G528" s="43"/>
      <c r="H528" s="187">
        <f>SUM(H526:H527)</f>
        <v>2943791.15</v>
      </c>
      <c r="I528" s="36"/>
    </row>
    <row r="529" spans="1:10" ht="22.15" customHeight="1" x14ac:dyDescent="0.35">
      <c r="A529" s="55"/>
      <c r="B529" s="55"/>
      <c r="C529" s="55"/>
      <c r="D529" s="55"/>
      <c r="E529" s="55"/>
      <c r="F529" s="64"/>
      <c r="G529" s="41"/>
      <c r="H529" s="64"/>
      <c r="I529" s="36"/>
    </row>
    <row r="530" spans="1:10" ht="22.15" customHeight="1" x14ac:dyDescent="0.35">
      <c r="A530" s="55"/>
      <c r="B530" s="55"/>
      <c r="C530" s="55"/>
      <c r="D530" s="55"/>
      <c r="E530" s="55"/>
      <c r="F530" s="64"/>
      <c r="G530" s="41"/>
      <c r="H530" s="64"/>
      <c r="I530" s="36"/>
    </row>
    <row r="531" spans="1:10" ht="22.15" customHeight="1" x14ac:dyDescent="0.35">
      <c r="A531" s="36"/>
      <c r="B531" s="36"/>
      <c r="C531" s="36"/>
      <c r="D531" s="36"/>
      <c r="E531" s="36"/>
      <c r="F531" s="37"/>
      <c r="G531" s="37"/>
      <c r="H531" s="37"/>
      <c r="I531" s="36"/>
    </row>
    <row r="532" spans="1:10" ht="22.15" customHeight="1" x14ac:dyDescent="0.35">
      <c r="A532" s="38" t="s">
        <v>87</v>
      </c>
      <c r="B532" s="38" t="s">
        <v>178</v>
      </c>
      <c r="C532" s="38"/>
      <c r="D532" s="38"/>
      <c r="E532" s="36"/>
      <c r="F532" s="37"/>
      <c r="G532" s="37"/>
      <c r="H532" s="37"/>
      <c r="I532" s="36"/>
      <c r="J532" s="82"/>
    </row>
    <row r="533" spans="1:10" ht="22.15" customHeight="1" x14ac:dyDescent="0.35">
      <c r="A533" s="38"/>
      <c r="B533" s="38"/>
      <c r="C533" s="38"/>
      <c r="D533" s="38"/>
      <c r="E533" s="36"/>
      <c r="F533" s="37"/>
      <c r="G533" s="37"/>
      <c r="H533" s="37"/>
      <c r="I533" s="36"/>
      <c r="J533" s="82"/>
    </row>
    <row r="534" spans="1:10" ht="22.15" customHeight="1" x14ac:dyDescent="0.35">
      <c r="A534" s="36" t="s">
        <v>436</v>
      </c>
      <c r="B534" s="36"/>
      <c r="C534" s="36"/>
      <c r="D534" s="36"/>
      <c r="E534" s="36"/>
      <c r="F534" s="37"/>
      <c r="G534" s="37"/>
      <c r="H534" s="37"/>
      <c r="I534" s="36"/>
      <c r="J534" s="82"/>
    </row>
    <row r="535" spans="1:10" ht="22.15" customHeight="1" x14ac:dyDescent="0.35">
      <c r="A535" s="36"/>
      <c r="B535" s="36"/>
      <c r="C535" s="36"/>
      <c r="D535" s="36"/>
      <c r="E535" s="36"/>
      <c r="F535" s="37"/>
      <c r="G535" s="37"/>
      <c r="H535" s="37"/>
      <c r="I535" s="36"/>
      <c r="J535" s="82"/>
    </row>
    <row r="536" spans="1:10" ht="22.15" customHeight="1" x14ac:dyDescent="0.35">
      <c r="A536" s="338" t="s">
        <v>4</v>
      </c>
      <c r="B536" s="339"/>
      <c r="C536" s="339"/>
      <c r="D536" s="339"/>
      <c r="E536" s="340"/>
      <c r="F536" s="155">
        <v>2025</v>
      </c>
      <c r="G536" s="41"/>
      <c r="H536" s="155">
        <v>2024</v>
      </c>
      <c r="I536" s="36"/>
      <c r="J536" s="82"/>
    </row>
    <row r="537" spans="1:10" ht="22.15" customHeight="1" x14ac:dyDescent="0.35">
      <c r="A537" s="266" t="s">
        <v>82</v>
      </c>
      <c r="B537" s="267"/>
      <c r="C537" s="267"/>
      <c r="D537" s="267"/>
      <c r="E537" s="268"/>
      <c r="F537" s="42">
        <v>4000294.7</v>
      </c>
      <c r="G537" s="43"/>
      <c r="H537" s="42">
        <v>3433142.9</v>
      </c>
      <c r="I537" s="36"/>
      <c r="J537" s="82"/>
    </row>
    <row r="538" spans="1:10" ht="22.15" customHeight="1" x14ac:dyDescent="0.35">
      <c r="A538" s="266" t="s">
        <v>83</v>
      </c>
      <c r="B538" s="267"/>
      <c r="C538" s="267"/>
      <c r="D538" s="267"/>
      <c r="E538" s="268"/>
      <c r="F538" s="42">
        <v>1866636.07</v>
      </c>
      <c r="G538" s="43"/>
      <c r="H538" s="42">
        <v>1765781.57</v>
      </c>
      <c r="I538" s="36"/>
      <c r="J538" s="82"/>
    </row>
    <row r="539" spans="1:10" ht="22.15" customHeight="1" x14ac:dyDescent="0.35">
      <c r="A539" s="266" t="s">
        <v>273</v>
      </c>
      <c r="B539" s="267"/>
      <c r="C539" s="267"/>
      <c r="D539" s="267"/>
      <c r="E539" s="268"/>
      <c r="F539" s="42">
        <v>1028960</v>
      </c>
      <c r="G539" s="43"/>
      <c r="H539" s="42">
        <v>415205.82</v>
      </c>
      <c r="I539" s="36"/>
      <c r="J539" s="82"/>
    </row>
    <row r="540" spans="1:10" ht="22.15" customHeight="1" x14ac:dyDescent="0.35">
      <c r="A540" s="266" t="s">
        <v>162</v>
      </c>
      <c r="B540" s="267"/>
      <c r="C540" s="267"/>
      <c r="D540" s="267"/>
      <c r="E540" s="268"/>
      <c r="F540" s="42">
        <v>2455737.13</v>
      </c>
      <c r="G540" s="43"/>
      <c r="H540" s="42">
        <v>2373674.4700000002</v>
      </c>
      <c r="I540" s="36"/>
      <c r="J540" s="82"/>
    </row>
    <row r="541" spans="1:10" ht="22.15" customHeight="1" x14ac:dyDescent="0.35">
      <c r="A541" s="266" t="s">
        <v>84</v>
      </c>
      <c r="B541" s="267"/>
      <c r="C541" s="267"/>
      <c r="D541" s="267"/>
      <c r="E541" s="268"/>
      <c r="F541" s="42">
        <v>1253434.94</v>
      </c>
      <c r="G541" s="43"/>
      <c r="H541" s="42">
        <v>981904.89</v>
      </c>
      <c r="I541" s="36"/>
      <c r="J541" s="82"/>
    </row>
    <row r="542" spans="1:10" ht="22.15" customHeight="1" x14ac:dyDescent="0.35">
      <c r="A542" s="266" t="s">
        <v>97</v>
      </c>
      <c r="B542" s="267"/>
      <c r="C542" s="267"/>
      <c r="D542" s="267"/>
      <c r="E542" s="268"/>
      <c r="F542" s="42">
        <v>0</v>
      </c>
      <c r="G542" s="43"/>
      <c r="H542" s="42">
        <v>0</v>
      </c>
      <c r="I542" s="36"/>
      <c r="J542" s="82"/>
    </row>
    <row r="543" spans="1:10" ht="22.15" customHeight="1" x14ac:dyDescent="0.35">
      <c r="A543" s="266" t="s">
        <v>85</v>
      </c>
      <c r="B543" s="267"/>
      <c r="C543" s="267"/>
      <c r="D543" s="267"/>
      <c r="E543" s="268"/>
      <c r="F543" s="42">
        <v>3245799.14</v>
      </c>
      <c r="G543" s="43"/>
      <c r="H543" s="42">
        <v>2127209.9500000002</v>
      </c>
      <c r="I543" s="36"/>
      <c r="J543" s="82"/>
    </row>
    <row r="544" spans="1:10" ht="22.15" customHeight="1" x14ac:dyDescent="0.35">
      <c r="A544" s="266" t="s">
        <v>376</v>
      </c>
      <c r="B544" s="267"/>
      <c r="C544" s="267"/>
      <c r="D544" s="267"/>
      <c r="E544" s="268"/>
      <c r="F544" s="42">
        <f>43615.92+310058.3</f>
        <v>353674.22</v>
      </c>
      <c r="G544" s="43"/>
      <c r="H544" s="42">
        <f>35915.17+205388.04</f>
        <v>241303.21000000002</v>
      </c>
      <c r="I544" s="36"/>
      <c r="J544" s="82"/>
    </row>
    <row r="545" spans="1:10" ht="22.15" customHeight="1" x14ac:dyDescent="0.35">
      <c r="A545" s="266" t="s">
        <v>377</v>
      </c>
      <c r="B545" s="267"/>
      <c r="C545" s="267"/>
      <c r="D545" s="267"/>
      <c r="E545" s="268"/>
      <c r="F545" s="42">
        <f>88107.62+2373171.91</f>
        <v>2461279.5300000003</v>
      </c>
      <c r="G545" s="43"/>
      <c r="H545" s="42">
        <v>2220012.17</v>
      </c>
      <c r="I545" s="36"/>
      <c r="J545" s="82"/>
    </row>
    <row r="546" spans="1:10" ht="22.15" customHeight="1" x14ac:dyDescent="0.35">
      <c r="A546" s="266" t="s">
        <v>274</v>
      </c>
      <c r="B546" s="267"/>
      <c r="C546" s="267"/>
      <c r="D546" s="267"/>
      <c r="E546" s="268"/>
      <c r="F546" s="291">
        <v>767556.79</v>
      </c>
      <c r="G546" s="43"/>
      <c r="H546" s="291">
        <v>1886520.57</v>
      </c>
      <c r="I546" s="36"/>
      <c r="J546" s="82"/>
    </row>
    <row r="547" spans="1:10" ht="22.15" customHeight="1" x14ac:dyDescent="0.35">
      <c r="A547" s="266" t="s">
        <v>157</v>
      </c>
      <c r="B547" s="267"/>
      <c r="C547" s="267"/>
      <c r="D547" s="267"/>
      <c r="E547" s="268"/>
      <c r="F547" s="42">
        <v>45601</v>
      </c>
      <c r="G547" s="43"/>
      <c r="H547" s="42">
        <f>4500+83732.72</f>
        <v>88232.72</v>
      </c>
      <c r="I547" s="36"/>
      <c r="J547" s="82"/>
    </row>
    <row r="548" spans="1:10" ht="22.15" customHeight="1" x14ac:dyDescent="0.35">
      <c r="A548" s="266" t="s">
        <v>158</v>
      </c>
      <c r="B548" s="267"/>
      <c r="C548" s="267"/>
      <c r="D548" s="267"/>
      <c r="E548" s="268"/>
      <c r="F548" s="42">
        <v>342040</v>
      </c>
      <c r="G548" s="43"/>
      <c r="H548" s="42">
        <v>956499.98</v>
      </c>
      <c r="I548" s="36"/>
      <c r="J548" s="82"/>
    </row>
    <row r="549" spans="1:10" ht="22.15" customHeight="1" x14ac:dyDescent="0.35">
      <c r="A549" s="266" t="s">
        <v>86</v>
      </c>
      <c r="B549" s="267"/>
      <c r="C549" s="267"/>
      <c r="D549" s="267"/>
      <c r="E549" s="268"/>
      <c r="F549" s="42">
        <v>12000</v>
      </c>
      <c r="G549" s="43"/>
      <c r="H549" s="42">
        <v>2936</v>
      </c>
      <c r="I549" s="36"/>
    </row>
    <row r="550" spans="1:10" ht="22.15" customHeight="1" x14ac:dyDescent="0.35">
      <c r="A550" s="266" t="s">
        <v>172</v>
      </c>
      <c r="B550" s="267"/>
      <c r="C550" s="267"/>
      <c r="D550" s="267"/>
      <c r="E550" s="268"/>
      <c r="F550" s="42">
        <v>1635053.95</v>
      </c>
      <c r="G550" s="43"/>
      <c r="H550" s="42">
        <v>1230644.08</v>
      </c>
      <c r="I550" s="36"/>
    </row>
    <row r="551" spans="1:10" ht="22.15" customHeight="1" x14ac:dyDescent="0.35">
      <c r="A551" s="266" t="s">
        <v>378</v>
      </c>
      <c r="B551" s="267"/>
      <c r="C551" s="267"/>
      <c r="D551" s="267"/>
      <c r="E551" s="268"/>
      <c r="F551" s="42">
        <f>45312+1.07</f>
        <v>45313.07</v>
      </c>
      <c r="G551" s="43"/>
      <c r="H551" s="42">
        <v>0</v>
      </c>
      <c r="I551" s="36"/>
    </row>
    <row r="552" spans="1:10" ht="22.15" hidden="1" customHeight="1" x14ac:dyDescent="0.35">
      <c r="A552" s="266" t="s">
        <v>400</v>
      </c>
      <c r="B552" s="267"/>
      <c r="C552" s="267"/>
      <c r="D552" s="267"/>
      <c r="E552" s="268"/>
      <c r="F552" s="42"/>
      <c r="G552" s="43"/>
      <c r="H552" s="42"/>
      <c r="I552" s="36"/>
      <c r="J552" s="82"/>
    </row>
    <row r="553" spans="1:10" ht="22.15" hidden="1" customHeight="1" x14ac:dyDescent="0.35">
      <c r="A553" s="164" t="s">
        <v>295</v>
      </c>
      <c r="B553" s="46"/>
      <c r="C553" s="46"/>
      <c r="D553" s="184"/>
      <c r="E553" s="268"/>
      <c r="F553" s="42"/>
      <c r="G553" s="43"/>
      <c r="H553" s="42"/>
      <c r="I553" s="36"/>
      <c r="J553" s="82"/>
    </row>
    <row r="554" spans="1:10" x14ac:dyDescent="0.35">
      <c r="A554" s="34" t="s">
        <v>379</v>
      </c>
      <c r="F554" s="42">
        <v>0</v>
      </c>
      <c r="H554" s="42">
        <v>1500.02</v>
      </c>
    </row>
    <row r="555" spans="1:10" ht="22.15" customHeight="1" x14ac:dyDescent="0.35">
      <c r="A555" s="260" t="s">
        <v>179</v>
      </c>
      <c r="B555" s="267"/>
      <c r="C555" s="267"/>
      <c r="D555" s="267"/>
      <c r="E555" s="268"/>
      <c r="F555" s="40">
        <f>SUM(F537:F554)</f>
        <v>19513380.539999999</v>
      </c>
      <c r="G555" s="43"/>
      <c r="H555" s="40">
        <f>SUM(H537:H554)</f>
        <v>17724568.350000005</v>
      </c>
      <c r="I555" s="36"/>
      <c r="J555" s="82"/>
    </row>
    <row r="556" spans="1:10" ht="22.15" customHeight="1" x14ac:dyDescent="0.35">
      <c r="A556" s="36"/>
      <c r="B556" s="36"/>
      <c r="C556" s="36"/>
      <c r="D556" s="36"/>
      <c r="E556" s="36"/>
      <c r="F556" s="37"/>
      <c r="G556" s="37"/>
      <c r="H556" s="37"/>
      <c r="I556" s="36"/>
      <c r="J556" s="82"/>
    </row>
    <row r="557" spans="1:10" ht="22.15" customHeight="1" x14ac:dyDescent="0.35">
      <c r="A557" s="36"/>
      <c r="B557" s="36"/>
      <c r="C557" s="36"/>
      <c r="D557" s="36"/>
      <c r="E557" s="36"/>
      <c r="F557" s="37"/>
      <c r="G557" s="37"/>
      <c r="H557" s="37"/>
      <c r="I557" s="36"/>
      <c r="J557" s="82"/>
    </row>
    <row r="558" spans="1:10" ht="22.15" customHeight="1" x14ac:dyDescent="0.35">
      <c r="A558" s="36"/>
      <c r="B558" s="36"/>
      <c r="C558" s="36"/>
      <c r="D558" s="36"/>
      <c r="E558" s="36"/>
      <c r="F558" s="37"/>
      <c r="G558" s="37"/>
      <c r="H558" s="37"/>
      <c r="I558" s="36"/>
      <c r="J558" s="82"/>
    </row>
    <row r="559" spans="1:10" ht="22.15" customHeight="1" x14ac:dyDescent="0.35">
      <c r="A559" s="55"/>
      <c r="B559" s="55"/>
      <c r="C559" s="55"/>
      <c r="D559" s="55"/>
      <c r="E559" s="55"/>
      <c r="F559" s="64"/>
      <c r="G559" s="41"/>
      <c r="H559" s="64"/>
      <c r="I559" s="36"/>
      <c r="J559" s="82"/>
    </row>
    <row r="560" spans="1:10" ht="22.15" customHeight="1" x14ac:dyDescent="0.35">
      <c r="A560" s="55"/>
      <c r="B560" s="55"/>
      <c r="C560" s="55"/>
      <c r="D560" s="55"/>
      <c r="E560" s="55"/>
      <c r="F560" s="64"/>
      <c r="G560" s="41"/>
      <c r="H560" s="64"/>
      <c r="I560" s="36"/>
      <c r="J560" s="82"/>
    </row>
    <row r="561" spans="1:10" ht="22.15" customHeight="1" x14ac:dyDescent="0.35">
      <c r="A561" s="38" t="s">
        <v>91</v>
      </c>
      <c r="B561" s="55" t="s">
        <v>95</v>
      </c>
      <c r="C561" s="55"/>
      <c r="D561" s="55"/>
      <c r="E561" s="55"/>
      <c r="F561" s="64"/>
      <c r="G561" s="41"/>
      <c r="H561" s="64"/>
      <c r="I561" s="36"/>
      <c r="J561" s="82"/>
    </row>
    <row r="562" spans="1:10" ht="22.15" customHeight="1" x14ac:dyDescent="0.35">
      <c r="A562" s="38"/>
      <c r="B562" s="55"/>
      <c r="C562" s="55"/>
      <c r="D562" s="55"/>
      <c r="E562" s="55"/>
      <c r="F562" s="64"/>
      <c r="G562" s="41"/>
      <c r="H562" s="64"/>
      <c r="I562" s="36"/>
      <c r="J562" s="82"/>
    </row>
    <row r="563" spans="1:10" ht="22.15" customHeight="1" x14ac:dyDescent="0.35">
      <c r="A563" s="63" t="s">
        <v>437</v>
      </c>
      <c r="B563" s="55"/>
      <c r="C563" s="55"/>
      <c r="D563" s="55"/>
      <c r="E563" s="55"/>
      <c r="F563" s="64"/>
      <c r="G563" s="41"/>
      <c r="H563" s="64"/>
      <c r="I563" s="36"/>
      <c r="J563" s="82"/>
    </row>
    <row r="564" spans="1:10" ht="22.15" customHeight="1" x14ac:dyDescent="0.35">
      <c r="A564" s="63" t="s">
        <v>155</v>
      </c>
      <c r="B564" s="55"/>
      <c r="C564" s="55"/>
      <c r="D564" s="55"/>
      <c r="E564" s="55"/>
      <c r="F564" s="64"/>
      <c r="G564" s="41"/>
      <c r="H564" s="64"/>
      <c r="I564" s="36"/>
    </row>
    <row r="565" spans="1:10" ht="22.15" customHeight="1" x14ac:dyDescent="0.35">
      <c r="A565" s="338" t="s">
        <v>4</v>
      </c>
      <c r="B565" s="339"/>
      <c r="C565" s="339"/>
      <c r="D565" s="339"/>
      <c r="E565" s="340"/>
      <c r="F565" s="154">
        <v>2025</v>
      </c>
      <c r="G565" s="41"/>
      <c r="H565" s="154">
        <v>2024</v>
      </c>
      <c r="I565" s="36"/>
    </row>
    <row r="566" spans="1:10" ht="22.15" customHeight="1" x14ac:dyDescent="0.35">
      <c r="A566" s="266" t="s">
        <v>275</v>
      </c>
      <c r="B566" s="267"/>
      <c r="C566" s="267"/>
      <c r="D566" s="267"/>
      <c r="E566" s="268"/>
      <c r="F566" s="42">
        <v>227400.51</v>
      </c>
      <c r="G566" s="43"/>
      <c r="H566" s="42">
        <v>62747.28</v>
      </c>
      <c r="I566" s="36"/>
    </row>
    <row r="567" spans="1:10" ht="22.15" customHeight="1" x14ac:dyDescent="0.35">
      <c r="A567" s="260" t="s">
        <v>96</v>
      </c>
      <c r="B567" s="261"/>
      <c r="C567" s="261"/>
      <c r="D567" s="261"/>
      <c r="E567" s="262"/>
      <c r="F567" s="40">
        <f>SUM(F566)</f>
        <v>227400.51</v>
      </c>
      <c r="G567" s="43"/>
      <c r="H567" s="40">
        <f>SUM(H566)</f>
        <v>62747.28</v>
      </c>
      <c r="I567" s="36"/>
      <c r="J567" s="82"/>
    </row>
    <row r="568" spans="1:10" ht="22.15" customHeight="1" x14ac:dyDescent="0.35">
      <c r="A568" s="55"/>
      <c r="B568" s="55"/>
      <c r="C568" s="55"/>
      <c r="D568" s="55"/>
      <c r="E568" s="55"/>
      <c r="F568" s="64"/>
      <c r="G568" s="41"/>
      <c r="H568" s="64"/>
      <c r="I568" s="36"/>
      <c r="J568" s="82"/>
    </row>
    <row r="569" spans="1:10" ht="22.15" customHeight="1" x14ac:dyDescent="0.35">
      <c r="A569" s="36"/>
      <c r="B569" s="38"/>
      <c r="C569" s="38"/>
      <c r="D569" s="38"/>
      <c r="E569" s="38"/>
      <c r="F569" s="62"/>
      <c r="G569" s="37"/>
      <c r="H569" s="62"/>
      <c r="I569" s="36"/>
      <c r="J569" s="82"/>
    </row>
    <row r="570" spans="1:10" ht="22.15" customHeight="1" x14ac:dyDescent="0.35">
      <c r="A570" s="36"/>
      <c r="B570" s="38"/>
      <c r="C570" s="38"/>
      <c r="D570" s="38"/>
      <c r="E570" s="38"/>
      <c r="F570" s="62"/>
      <c r="G570" s="37"/>
      <c r="H570" s="62"/>
      <c r="I570" s="36"/>
    </row>
    <row r="571" spans="1:10" ht="22.15" customHeight="1" x14ac:dyDescent="0.35">
      <c r="A571" s="36"/>
      <c r="B571" s="38"/>
      <c r="C571" s="38"/>
      <c r="D571" s="38"/>
      <c r="E571" s="38"/>
      <c r="F571" s="62"/>
      <c r="G571" s="37"/>
      <c r="H571" s="62"/>
      <c r="I571" s="36"/>
      <c r="J571" s="82"/>
    </row>
    <row r="572" spans="1:10" ht="22.15" customHeight="1" x14ac:dyDescent="0.35">
      <c r="A572" s="38" t="s">
        <v>94</v>
      </c>
      <c r="B572" s="55" t="s">
        <v>360</v>
      </c>
      <c r="C572" s="55"/>
      <c r="D572" s="55"/>
      <c r="E572" s="55"/>
      <c r="F572" s="64"/>
      <c r="G572" s="41"/>
      <c r="H572" s="64"/>
      <c r="I572" s="36"/>
      <c r="J572" s="82"/>
    </row>
    <row r="573" spans="1:10" s="53" customFormat="1" ht="22.15" customHeight="1" x14ac:dyDescent="0.35">
      <c r="A573" s="38"/>
      <c r="B573" s="55"/>
      <c r="C573" s="55"/>
      <c r="D573" s="55"/>
      <c r="E573" s="55"/>
      <c r="F573" s="64"/>
      <c r="G573" s="41"/>
      <c r="H573" s="64"/>
      <c r="I573" s="38"/>
      <c r="J573" s="83"/>
    </row>
    <row r="574" spans="1:10" ht="22.15" customHeight="1" x14ac:dyDescent="0.35">
      <c r="A574" s="63" t="s">
        <v>438</v>
      </c>
      <c r="B574" s="55"/>
      <c r="C574" s="55"/>
      <c r="D574" s="55"/>
      <c r="E574" s="55"/>
      <c r="F574" s="64"/>
      <c r="G574" s="41"/>
      <c r="H574" s="64"/>
      <c r="I574" s="36"/>
      <c r="J574" s="82"/>
    </row>
    <row r="575" spans="1:10" ht="22.15" customHeight="1" x14ac:dyDescent="0.35">
      <c r="A575" s="36" t="s">
        <v>155</v>
      </c>
      <c r="B575" s="38"/>
      <c r="C575" s="38"/>
      <c r="D575" s="38"/>
      <c r="E575" s="38"/>
      <c r="F575" s="62"/>
      <c r="G575" s="37"/>
      <c r="H575" s="62"/>
      <c r="I575" s="36"/>
      <c r="J575" s="82"/>
    </row>
    <row r="576" spans="1:10" ht="22.15" customHeight="1" x14ac:dyDescent="0.35">
      <c r="A576" s="338" t="s">
        <v>4</v>
      </c>
      <c r="B576" s="339"/>
      <c r="C576" s="339"/>
      <c r="D576" s="339"/>
      <c r="E576" s="340"/>
      <c r="F576" s="154">
        <v>2025</v>
      </c>
      <c r="G576" s="41"/>
      <c r="H576" s="154">
        <v>2024</v>
      </c>
      <c r="I576" s="36"/>
      <c r="J576" s="82"/>
    </row>
    <row r="577" spans="1:12" ht="22.15" customHeight="1" x14ac:dyDescent="0.35">
      <c r="A577" s="266" t="s">
        <v>154</v>
      </c>
      <c r="B577" s="267"/>
      <c r="C577" s="267"/>
      <c r="D577" s="267"/>
      <c r="E577" s="268"/>
      <c r="F577" s="42">
        <v>8823.48</v>
      </c>
      <c r="G577" s="43"/>
      <c r="H577" s="42">
        <v>1020.94</v>
      </c>
      <c r="I577" s="36"/>
      <c r="J577" s="82"/>
    </row>
    <row r="578" spans="1:12" ht="22.15" customHeight="1" x14ac:dyDescent="0.35">
      <c r="A578" s="260" t="s">
        <v>361</v>
      </c>
      <c r="B578" s="261"/>
      <c r="C578" s="261"/>
      <c r="D578" s="261"/>
      <c r="E578" s="262"/>
      <c r="F578" s="40">
        <f>SUM(F577:F577)</f>
        <v>8823.48</v>
      </c>
      <c r="G578" s="41"/>
      <c r="H578" s="40">
        <f>SUM(H577:H577)</f>
        <v>1020.94</v>
      </c>
      <c r="I578" s="36"/>
      <c r="J578" s="82"/>
    </row>
    <row r="579" spans="1:12" ht="22.15" customHeight="1" x14ac:dyDescent="0.35">
      <c r="A579" s="55"/>
      <c r="B579" s="55"/>
      <c r="C579" s="55"/>
      <c r="D579" s="55"/>
      <c r="E579" s="55"/>
      <c r="F579" s="64"/>
      <c r="G579" s="41"/>
      <c r="H579" s="64"/>
      <c r="I579" s="36"/>
      <c r="J579" s="82"/>
    </row>
    <row r="580" spans="1:12" ht="22.15" customHeight="1" x14ac:dyDescent="0.35">
      <c r="A580" s="38"/>
      <c r="B580" s="55"/>
      <c r="C580" s="55"/>
      <c r="D580" s="55"/>
      <c r="E580" s="55"/>
      <c r="F580" s="64"/>
      <c r="G580" s="41"/>
      <c r="H580" s="64"/>
      <c r="I580" s="36"/>
      <c r="J580" s="82"/>
    </row>
    <row r="581" spans="1:12" ht="22.15" customHeight="1" x14ac:dyDescent="0.35">
      <c r="A581" s="55"/>
      <c r="B581" s="55"/>
      <c r="C581" s="55"/>
      <c r="D581" s="55"/>
      <c r="E581" s="55"/>
      <c r="I581" s="36"/>
      <c r="J581" s="64" t="e">
        <f>+F578+F567+F555+#REF!+F528+F517+F494+F473</f>
        <v>#REF!</v>
      </c>
      <c r="K581" s="64" t="e">
        <f>+G578+G567+G555+#REF!+G528+G517+G494+G473</f>
        <v>#REF!</v>
      </c>
      <c r="L581" s="64" t="e">
        <f>+H578+H567+H555+#REF!+H528+H517+H494+H473</f>
        <v>#REF!</v>
      </c>
    </row>
    <row r="582" spans="1:12" ht="22.15" customHeight="1" x14ac:dyDescent="0.35">
      <c r="A582" s="55"/>
      <c r="B582" s="55"/>
      <c r="C582" s="55"/>
      <c r="D582" s="55"/>
      <c r="E582" s="55"/>
      <c r="F582" s="64"/>
      <c r="G582" s="64"/>
      <c r="H582" s="64"/>
      <c r="I582" s="36"/>
      <c r="J582" s="82"/>
    </row>
    <row r="583" spans="1:12" ht="22.15" customHeight="1" x14ac:dyDescent="0.35">
      <c r="A583" s="55"/>
      <c r="B583" s="55"/>
      <c r="C583" s="55"/>
      <c r="D583" s="55"/>
      <c r="E583" s="55"/>
      <c r="F583" s="64"/>
      <c r="G583" s="41"/>
      <c r="H583" s="64"/>
      <c r="I583" s="36"/>
      <c r="J583" s="82"/>
    </row>
    <row r="584" spans="1:12" ht="22.15" customHeight="1" x14ac:dyDescent="0.35">
      <c r="A584" s="55"/>
      <c r="B584" s="55"/>
      <c r="C584" s="55"/>
      <c r="D584" s="55"/>
      <c r="E584" s="55"/>
      <c r="F584" s="64"/>
      <c r="G584" s="41"/>
      <c r="H584" s="64"/>
      <c r="I584" s="36"/>
      <c r="J584" s="82"/>
    </row>
    <row r="585" spans="1:12" ht="22.15" customHeight="1" x14ac:dyDescent="0.35">
      <c r="A585" s="55"/>
      <c r="B585" s="55"/>
      <c r="C585" s="55"/>
      <c r="D585" s="55"/>
      <c r="E585" s="55"/>
      <c r="F585" s="64"/>
      <c r="G585" s="41"/>
      <c r="H585" s="64"/>
      <c r="I585" s="36"/>
      <c r="J585" s="82"/>
    </row>
    <row r="586" spans="1:12" ht="22.15" customHeight="1" x14ac:dyDescent="0.35">
      <c r="A586" s="55"/>
      <c r="B586" s="55"/>
      <c r="C586" s="55"/>
      <c r="D586" s="55"/>
      <c r="E586" s="55"/>
      <c r="F586" s="64"/>
      <c r="G586" s="41"/>
      <c r="H586" s="64"/>
      <c r="I586" s="36"/>
      <c r="J586" s="82"/>
    </row>
    <row r="587" spans="1:12" ht="22.15" customHeight="1" x14ac:dyDescent="0.35">
      <c r="A587" s="55"/>
      <c r="B587" s="55"/>
      <c r="C587" s="55"/>
      <c r="D587" s="55"/>
      <c r="E587" s="55"/>
      <c r="F587" s="64"/>
      <c r="G587" s="41"/>
      <c r="H587" s="64"/>
      <c r="I587" s="36"/>
      <c r="J587" s="82"/>
    </row>
    <row r="588" spans="1:12" s="95" customFormat="1" ht="12.75" x14ac:dyDescent="0.2">
      <c r="A588" s="94"/>
      <c r="B588" s="94"/>
      <c r="C588" s="94"/>
      <c r="D588" s="141"/>
    </row>
    <row r="589" spans="1:12" s="95" customFormat="1" ht="12.75" x14ac:dyDescent="0.2">
      <c r="A589" s="94"/>
      <c r="B589" s="94"/>
      <c r="C589" s="94"/>
      <c r="D589" s="141"/>
    </row>
    <row r="590" spans="1:12" s="95" customFormat="1" ht="12.75" x14ac:dyDescent="0.2">
      <c r="A590" s="320"/>
      <c r="B590" s="320"/>
      <c r="C590" s="320"/>
      <c r="D590" s="320"/>
    </row>
    <row r="591" spans="1:12" s="95" customFormat="1" ht="12.75" x14ac:dyDescent="0.2">
      <c r="A591" s="321"/>
      <c r="B591" s="321"/>
      <c r="C591" s="321"/>
      <c r="D591" s="321"/>
    </row>
    <row r="592" spans="1:12" s="95" customFormat="1" ht="12.75" x14ac:dyDescent="0.2">
      <c r="A592" s="97"/>
      <c r="B592" s="97"/>
      <c r="C592" s="97"/>
      <c r="D592" s="97"/>
    </row>
    <row r="593" spans="1:10" s="95" customFormat="1" ht="12.75" x14ac:dyDescent="0.2">
      <c r="A593" s="94"/>
      <c r="B593" s="94"/>
      <c r="C593" s="94"/>
      <c r="D593" s="94"/>
    </row>
    <row r="594" spans="1:10" s="95" customFormat="1" ht="12.75" x14ac:dyDescent="0.2">
      <c r="A594" s="320"/>
      <c r="B594" s="320"/>
      <c r="C594" s="320"/>
      <c r="D594" s="320"/>
    </row>
    <row r="595" spans="1:10" s="95" customFormat="1" ht="12.75" x14ac:dyDescent="0.2">
      <c r="A595" s="94"/>
      <c r="B595" s="94"/>
      <c r="C595" s="94"/>
      <c r="D595" s="94"/>
    </row>
    <row r="596" spans="1:10" s="95" customFormat="1" ht="12.75" x14ac:dyDescent="0.2">
      <c r="A596" s="94"/>
      <c r="B596" s="94"/>
      <c r="C596" s="94"/>
      <c r="D596" s="94"/>
    </row>
    <row r="597" spans="1:10" s="95" customFormat="1" ht="12.75" x14ac:dyDescent="0.2">
      <c r="A597" s="94"/>
      <c r="B597" s="94"/>
      <c r="C597" s="94"/>
      <c r="D597" s="94"/>
    </row>
    <row r="598" spans="1:10" s="95" customFormat="1" ht="12.75" x14ac:dyDescent="0.2">
      <c r="A598" s="94"/>
      <c r="B598" s="94"/>
      <c r="C598" s="94"/>
      <c r="D598" s="94"/>
    </row>
    <row r="599" spans="1:10" s="95" customFormat="1" ht="12.75" x14ac:dyDescent="0.2">
      <c r="A599" s="107"/>
      <c r="B599" s="108"/>
      <c r="C599" s="107"/>
      <c r="D599" s="108"/>
    </row>
    <row r="600" spans="1:10" s="95" customFormat="1" ht="12.75" x14ac:dyDescent="0.2">
      <c r="A600" s="107"/>
      <c r="B600" s="109"/>
      <c r="C600" s="107"/>
      <c r="D600" s="108"/>
    </row>
    <row r="601" spans="1:10" s="95" customFormat="1" ht="12.75" x14ac:dyDescent="0.2">
      <c r="A601" s="110"/>
      <c r="B601" s="110"/>
      <c r="C601" s="97"/>
      <c r="D601" s="97"/>
    </row>
    <row r="602" spans="1:10" s="95" customFormat="1" ht="12.75" x14ac:dyDescent="0.2">
      <c r="A602" s="110"/>
      <c r="B602" s="97"/>
      <c r="C602" s="97"/>
      <c r="D602" s="97"/>
    </row>
    <row r="603" spans="1:10" s="95" customFormat="1" ht="12.75" x14ac:dyDescent="0.2">
      <c r="A603" s="110"/>
      <c r="B603" s="97"/>
      <c r="C603" s="97"/>
      <c r="D603" s="97"/>
    </row>
    <row r="604" spans="1:10" s="95" customFormat="1" ht="12.75" x14ac:dyDescent="0.2">
      <c r="A604" s="110"/>
      <c r="B604" s="97"/>
      <c r="C604" s="97"/>
      <c r="D604" s="97"/>
    </row>
    <row r="605" spans="1:10" s="117" customFormat="1" ht="12.75" x14ac:dyDescent="0.2">
      <c r="A605" s="95"/>
      <c r="B605" s="95"/>
      <c r="C605" s="95"/>
      <c r="E605" s="95"/>
      <c r="F605" s="95"/>
      <c r="G605" s="95"/>
    </row>
    <row r="606" spans="1:10" s="269" customFormat="1" ht="12.75" x14ac:dyDescent="0.2"/>
    <row r="607" spans="1:10" ht="22.15" customHeight="1" x14ac:dyDescent="0.35">
      <c r="A607" s="55"/>
      <c r="B607" s="55"/>
      <c r="C607" s="55"/>
      <c r="D607" s="55"/>
      <c r="E607" s="55"/>
      <c r="F607" s="64"/>
      <c r="G607" s="41"/>
      <c r="H607" s="64"/>
      <c r="I607" s="36"/>
      <c r="J607" s="82"/>
    </row>
    <row r="608" spans="1:10" ht="22.15" customHeight="1" x14ac:dyDescent="0.35">
      <c r="A608" s="55"/>
      <c r="B608" s="55"/>
      <c r="C608" s="55"/>
      <c r="D608" s="55"/>
      <c r="E608" s="55"/>
      <c r="F608" s="64"/>
      <c r="G608" s="41"/>
      <c r="H608" s="64"/>
      <c r="I608" s="36"/>
      <c r="J608" s="82"/>
    </row>
    <row r="609" spans="1:10" ht="22.15" customHeight="1" x14ac:dyDescent="0.35">
      <c r="A609" s="55"/>
      <c r="B609" s="55"/>
      <c r="C609" s="55"/>
      <c r="D609" s="55"/>
      <c r="E609" s="55"/>
      <c r="F609" s="64"/>
      <c r="G609" s="41"/>
      <c r="H609" s="64"/>
      <c r="I609" s="36"/>
      <c r="J609" s="82"/>
    </row>
    <row r="610" spans="1:10" s="95" customFormat="1" ht="12.75" x14ac:dyDescent="0.2">
      <c r="A610" s="94"/>
      <c r="B610" s="94"/>
      <c r="C610" s="94"/>
      <c r="D610" s="141"/>
    </row>
    <row r="611" spans="1:10" s="95" customFormat="1" ht="12.75" x14ac:dyDescent="0.2">
      <c r="A611" s="94"/>
      <c r="B611" s="94"/>
      <c r="C611" s="94"/>
      <c r="D611" s="141"/>
    </row>
    <row r="612" spans="1:10" s="95" customFormat="1" ht="12.75" x14ac:dyDescent="0.2">
      <c r="A612" s="320"/>
      <c r="B612" s="320"/>
      <c r="C612" s="320"/>
      <c r="D612" s="320"/>
    </row>
    <row r="613" spans="1:10" s="95" customFormat="1" ht="12.75" x14ac:dyDescent="0.2">
      <c r="A613" s="321"/>
      <c r="B613" s="321"/>
      <c r="C613" s="321"/>
      <c r="D613" s="321"/>
    </row>
    <row r="614" spans="1:10" s="95" customFormat="1" ht="12.75" x14ac:dyDescent="0.2">
      <c r="A614" s="97"/>
      <c r="B614" s="97"/>
      <c r="C614" s="97"/>
      <c r="D614" s="97"/>
    </row>
    <row r="615" spans="1:10" s="95" customFormat="1" ht="12.75" x14ac:dyDescent="0.2">
      <c r="A615" s="94"/>
      <c r="B615" s="94"/>
      <c r="C615" s="94"/>
      <c r="D615" s="94"/>
    </row>
    <row r="616" spans="1:10" s="95" customFormat="1" ht="12.75" x14ac:dyDescent="0.2">
      <c r="A616" s="320"/>
      <c r="B616" s="320"/>
      <c r="C616" s="320"/>
      <c r="D616" s="320"/>
    </row>
    <row r="617" spans="1:10" s="95" customFormat="1" ht="12.75" x14ac:dyDescent="0.2">
      <c r="A617" s="94"/>
      <c r="B617" s="94"/>
      <c r="C617" s="94"/>
      <c r="D617" s="94"/>
    </row>
    <row r="618" spans="1:10" s="95" customFormat="1" ht="12.75" x14ac:dyDescent="0.2">
      <c r="A618" s="94"/>
      <c r="B618" s="94"/>
      <c r="C618" s="94"/>
      <c r="D618" s="94"/>
    </row>
    <row r="619" spans="1:10" s="95" customFormat="1" ht="12.75" x14ac:dyDescent="0.2">
      <c r="A619" s="94"/>
      <c r="B619" s="94"/>
      <c r="C619" s="94"/>
      <c r="D619" s="94"/>
    </row>
    <row r="620" spans="1:10" s="95" customFormat="1" ht="12.75" x14ac:dyDescent="0.2">
      <c r="A620" s="94"/>
      <c r="B620" s="94"/>
      <c r="C620" s="94"/>
      <c r="D620" s="94"/>
    </row>
    <row r="621" spans="1:10" s="95" customFormat="1" ht="12.75" x14ac:dyDescent="0.2">
      <c r="A621" s="107"/>
      <c r="B621" s="108"/>
      <c r="C621" s="107"/>
      <c r="D621" s="108"/>
    </row>
    <row r="622" spans="1:10" s="95" customFormat="1" ht="12.75" x14ac:dyDescent="0.2">
      <c r="A622" s="107"/>
      <c r="B622" s="109"/>
      <c r="C622" s="107"/>
      <c r="D622" s="108"/>
    </row>
    <row r="623" spans="1:10" s="95" customFormat="1" ht="12.75" x14ac:dyDescent="0.2">
      <c r="A623" s="110"/>
      <c r="B623" s="110"/>
      <c r="C623" s="97"/>
      <c r="D623" s="97"/>
    </row>
    <row r="624" spans="1:10" s="95" customFormat="1" ht="12.75" x14ac:dyDescent="0.2">
      <c r="A624" s="110"/>
      <c r="B624" s="97"/>
      <c r="C624" s="97"/>
      <c r="D624" s="97"/>
    </row>
    <row r="625" spans="1:10" s="95" customFormat="1" ht="12.75" x14ac:dyDescent="0.2">
      <c r="A625" s="110"/>
      <c r="B625" s="97"/>
      <c r="C625" s="97"/>
      <c r="D625" s="97"/>
    </row>
    <row r="626" spans="1:10" s="95" customFormat="1" ht="12.75" x14ac:dyDescent="0.2">
      <c r="A626" s="110"/>
      <c r="B626" s="97"/>
      <c r="C626" s="97"/>
      <c r="D626" s="97"/>
    </row>
    <row r="627" spans="1:10" s="117" customFormat="1" ht="12.75" x14ac:dyDescent="0.2">
      <c r="A627" s="95"/>
      <c r="B627" s="95"/>
      <c r="C627" s="95"/>
      <c r="E627" s="95"/>
      <c r="F627" s="95"/>
      <c r="G627" s="95"/>
    </row>
    <row r="628" spans="1:10" s="269" customFormat="1" ht="12.75" x14ac:dyDescent="0.2"/>
    <row r="629" spans="1:10" ht="22.15" customHeight="1" x14ac:dyDescent="0.35">
      <c r="A629" s="55"/>
      <c r="B629" s="55"/>
      <c r="C629" s="55"/>
      <c r="D629" s="55"/>
      <c r="E629" s="55"/>
      <c r="F629" s="64"/>
      <c r="G629" s="41"/>
      <c r="H629" s="64"/>
      <c r="I629" s="36"/>
      <c r="J629" s="82"/>
    </row>
    <row r="630" spans="1:10" ht="22.15" customHeight="1" x14ac:dyDescent="0.35">
      <c r="A630" s="55"/>
      <c r="B630" s="55"/>
      <c r="C630" s="55"/>
      <c r="D630" s="55"/>
      <c r="E630" s="55"/>
      <c r="F630" s="64"/>
      <c r="G630" s="41"/>
      <c r="H630" s="64"/>
      <c r="I630" s="36"/>
      <c r="J630" s="82"/>
    </row>
    <row r="631" spans="1:10" ht="22.15" customHeight="1" x14ac:dyDescent="0.35">
      <c r="A631" s="55"/>
      <c r="B631" s="55"/>
      <c r="C631" s="55"/>
      <c r="D631" s="55"/>
      <c r="E631" s="55"/>
      <c r="F631" s="64"/>
      <c r="G631" s="41"/>
      <c r="H631" s="64"/>
      <c r="I631" s="36"/>
      <c r="J631" s="82"/>
    </row>
    <row r="632" spans="1:10" s="95" customFormat="1" ht="12.75" x14ac:dyDescent="0.2">
      <c r="A632" s="94"/>
      <c r="B632" s="94"/>
      <c r="C632" s="94"/>
      <c r="D632" s="141"/>
    </row>
    <row r="633" spans="1:10" s="95" customFormat="1" ht="12.75" x14ac:dyDescent="0.2">
      <c r="A633" s="94"/>
      <c r="B633" s="94"/>
      <c r="C633" s="94"/>
      <c r="D633" s="141"/>
    </row>
    <row r="634" spans="1:10" s="95" customFormat="1" ht="12.75" x14ac:dyDescent="0.2">
      <c r="A634" s="320"/>
      <c r="B634" s="320"/>
      <c r="C634" s="320"/>
      <c r="D634" s="320"/>
    </row>
    <row r="635" spans="1:10" s="95" customFormat="1" ht="12.75" x14ac:dyDescent="0.2">
      <c r="A635" s="321"/>
      <c r="B635" s="321"/>
      <c r="C635" s="321"/>
      <c r="D635" s="321"/>
    </row>
    <row r="636" spans="1:10" s="95" customFormat="1" ht="12.75" x14ac:dyDescent="0.2">
      <c r="A636" s="97"/>
      <c r="B636" s="97"/>
      <c r="C636" s="97"/>
      <c r="D636" s="97"/>
    </row>
    <row r="637" spans="1:10" s="95" customFormat="1" ht="12.75" x14ac:dyDescent="0.2">
      <c r="A637" s="94"/>
      <c r="B637" s="94"/>
      <c r="C637" s="94"/>
      <c r="D637" s="94"/>
    </row>
    <row r="638" spans="1:10" s="95" customFormat="1" ht="12.75" x14ac:dyDescent="0.2">
      <c r="A638" s="320"/>
      <c r="B638" s="320"/>
      <c r="C638" s="320"/>
      <c r="D638" s="320"/>
    </row>
    <row r="639" spans="1:10" s="95" customFormat="1" ht="12.75" x14ac:dyDescent="0.2">
      <c r="A639" s="94"/>
      <c r="B639" s="94"/>
      <c r="C639" s="94"/>
      <c r="D639" s="94"/>
    </row>
    <row r="640" spans="1:10" s="95" customFormat="1" ht="12.75" x14ac:dyDescent="0.2">
      <c r="A640" s="94"/>
      <c r="B640" s="94"/>
      <c r="C640" s="94"/>
      <c r="D640" s="94"/>
    </row>
    <row r="641" spans="1:10" s="95" customFormat="1" ht="12.75" x14ac:dyDescent="0.2">
      <c r="A641" s="94"/>
      <c r="B641" s="94"/>
      <c r="C641" s="94"/>
      <c r="D641" s="94"/>
    </row>
    <row r="642" spans="1:10" s="95" customFormat="1" ht="12.75" x14ac:dyDescent="0.2">
      <c r="A642" s="94"/>
      <c r="B642" s="94"/>
      <c r="C642" s="94"/>
      <c r="D642" s="94"/>
    </row>
    <row r="643" spans="1:10" s="95" customFormat="1" ht="12.75" x14ac:dyDescent="0.2">
      <c r="A643" s="107"/>
      <c r="B643" s="108"/>
      <c r="C643" s="107"/>
      <c r="D643" s="108"/>
    </row>
    <row r="644" spans="1:10" s="95" customFormat="1" ht="12.75" x14ac:dyDescent="0.2">
      <c r="A644" s="107"/>
      <c r="B644" s="109"/>
      <c r="C644" s="107"/>
      <c r="D644" s="108"/>
    </row>
    <row r="645" spans="1:10" s="95" customFormat="1" ht="12.75" x14ac:dyDescent="0.2">
      <c r="A645" s="110"/>
      <c r="B645" s="110"/>
      <c r="C645" s="97"/>
      <c r="D645" s="97"/>
    </row>
    <row r="646" spans="1:10" s="95" customFormat="1" ht="12.75" x14ac:dyDescent="0.2">
      <c r="A646" s="110"/>
      <c r="B646" s="97"/>
      <c r="C646" s="97"/>
      <c r="D646" s="97"/>
    </row>
    <row r="647" spans="1:10" s="95" customFormat="1" ht="12.75" x14ac:dyDescent="0.2">
      <c r="A647" s="110"/>
      <c r="B647" s="97"/>
      <c r="C647" s="97"/>
      <c r="D647" s="97"/>
    </row>
    <row r="648" spans="1:10" s="95" customFormat="1" ht="12.75" x14ac:dyDescent="0.2">
      <c r="A648" s="110"/>
      <c r="B648" s="97"/>
      <c r="C648" s="97"/>
      <c r="D648" s="97"/>
    </row>
    <row r="649" spans="1:10" s="117" customFormat="1" ht="12.75" x14ac:dyDescent="0.2">
      <c r="A649" s="95"/>
      <c r="B649" s="95"/>
      <c r="C649" s="95"/>
      <c r="E649" s="95"/>
      <c r="F649" s="95"/>
      <c r="G649" s="95"/>
    </row>
    <row r="650" spans="1:10" s="269" customFormat="1" ht="12.75" x14ac:dyDescent="0.2"/>
    <row r="651" spans="1:10" ht="22.15" customHeight="1" x14ac:dyDescent="0.35">
      <c r="A651" s="55"/>
      <c r="B651" s="55"/>
      <c r="C651" s="55"/>
      <c r="D651" s="55"/>
      <c r="E651" s="55"/>
      <c r="F651" s="64"/>
      <c r="G651" s="41"/>
      <c r="H651" s="64"/>
      <c r="I651" s="36"/>
      <c r="J651" s="82"/>
    </row>
    <row r="652" spans="1:10" ht="22.15" customHeight="1" x14ac:dyDescent="0.35">
      <c r="A652" s="55"/>
      <c r="B652" s="55"/>
      <c r="C652" s="55"/>
      <c r="D652" s="55"/>
      <c r="E652" s="55"/>
      <c r="F652" s="64"/>
      <c r="G652" s="41"/>
      <c r="H652" s="64"/>
      <c r="I652" s="36"/>
      <c r="J652" s="82"/>
    </row>
    <row r="653" spans="1:10" ht="22.15" customHeight="1" x14ac:dyDescent="0.35">
      <c r="A653" s="55"/>
      <c r="B653" s="55"/>
      <c r="C653" s="55"/>
      <c r="D653" s="55"/>
      <c r="E653" s="55"/>
      <c r="F653" s="64"/>
      <c r="G653" s="41"/>
      <c r="H653" s="64"/>
      <c r="I653" s="36"/>
      <c r="J653" s="82"/>
    </row>
    <row r="654" spans="1:10" s="95" customFormat="1" ht="12.75" x14ac:dyDescent="0.2">
      <c r="A654" s="94"/>
      <c r="B654" s="94"/>
      <c r="C654" s="94"/>
      <c r="D654" s="141"/>
    </row>
    <row r="655" spans="1:10" s="95" customFormat="1" ht="12.75" x14ac:dyDescent="0.2">
      <c r="A655" s="94"/>
      <c r="B655" s="94"/>
      <c r="C655" s="94"/>
      <c r="D655" s="141"/>
    </row>
    <row r="656" spans="1:10" s="95" customFormat="1" ht="12.75" x14ac:dyDescent="0.2">
      <c r="A656" s="320"/>
      <c r="B656" s="320"/>
      <c r="C656" s="320"/>
      <c r="D656" s="320"/>
    </row>
    <row r="657" spans="1:7" s="95" customFormat="1" ht="12.75" x14ac:dyDescent="0.2">
      <c r="A657" s="321"/>
      <c r="B657" s="321"/>
      <c r="C657" s="321"/>
      <c r="D657" s="321"/>
    </row>
    <row r="658" spans="1:7" s="95" customFormat="1" ht="12.75" x14ac:dyDescent="0.2">
      <c r="A658" s="97"/>
      <c r="B658" s="97"/>
      <c r="C658" s="97"/>
      <c r="D658" s="97"/>
    </row>
    <row r="659" spans="1:7" s="95" customFormat="1" ht="12.75" x14ac:dyDescent="0.2">
      <c r="A659" s="94"/>
      <c r="B659" s="94"/>
      <c r="C659" s="94"/>
      <c r="D659" s="94"/>
    </row>
    <row r="660" spans="1:7" s="95" customFormat="1" ht="12.75" x14ac:dyDescent="0.2">
      <c r="A660" s="320"/>
      <c r="B660" s="320"/>
      <c r="C660" s="320"/>
      <c r="D660" s="320"/>
    </row>
    <row r="661" spans="1:7" s="95" customFormat="1" ht="12.75" x14ac:dyDescent="0.2">
      <c r="A661" s="94"/>
      <c r="B661" s="94"/>
      <c r="C661" s="94"/>
      <c r="D661" s="94"/>
    </row>
    <row r="662" spans="1:7" s="95" customFormat="1" ht="12.75" x14ac:dyDescent="0.2">
      <c r="A662" s="94"/>
      <c r="B662" s="94"/>
      <c r="C662" s="94"/>
      <c r="D662" s="94"/>
    </row>
    <row r="663" spans="1:7" s="95" customFormat="1" ht="12.75" x14ac:dyDescent="0.2">
      <c r="A663" s="94"/>
      <c r="B663" s="94"/>
      <c r="C663" s="94"/>
      <c r="D663" s="94"/>
    </row>
    <row r="664" spans="1:7" s="95" customFormat="1" ht="12.75" x14ac:dyDescent="0.2">
      <c r="A664" s="94"/>
      <c r="B664" s="94"/>
      <c r="C664" s="94"/>
      <c r="D664" s="94"/>
    </row>
    <row r="665" spans="1:7" s="95" customFormat="1" ht="12.75" x14ac:dyDescent="0.2">
      <c r="A665" s="107"/>
      <c r="B665" s="108"/>
      <c r="C665" s="107"/>
      <c r="D665" s="108"/>
    </row>
    <row r="666" spans="1:7" s="95" customFormat="1" ht="12.75" x14ac:dyDescent="0.2">
      <c r="A666" s="107"/>
      <c r="B666" s="109"/>
      <c r="C666" s="107"/>
      <c r="D666" s="108"/>
    </row>
    <row r="667" spans="1:7" s="95" customFormat="1" ht="12.75" x14ac:dyDescent="0.2">
      <c r="A667" s="110"/>
      <c r="B667" s="110"/>
      <c r="C667" s="97"/>
      <c r="D667" s="97"/>
    </row>
    <row r="668" spans="1:7" s="95" customFormat="1" ht="12.75" x14ac:dyDescent="0.2">
      <c r="A668" s="110"/>
      <c r="B668" s="97"/>
      <c r="C668" s="97"/>
      <c r="D668" s="97"/>
    </row>
    <row r="669" spans="1:7" s="95" customFormat="1" ht="12.75" x14ac:dyDescent="0.2">
      <c r="A669" s="110"/>
      <c r="B669" s="97"/>
      <c r="C669" s="97"/>
      <c r="D669" s="97"/>
    </row>
    <row r="670" spans="1:7" s="95" customFormat="1" ht="12.75" x14ac:dyDescent="0.2">
      <c r="A670" s="110"/>
      <c r="B670" s="97"/>
      <c r="C670" s="97"/>
      <c r="D670" s="97"/>
    </row>
    <row r="671" spans="1:7" s="117" customFormat="1" ht="12.75" x14ac:dyDescent="0.2">
      <c r="A671" s="95"/>
      <c r="B671" s="95"/>
      <c r="C671" s="95"/>
      <c r="E671" s="95"/>
      <c r="F671" s="95"/>
      <c r="G671" s="95"/>
    </row>
    <row r="672" spans="1:7" s="269" customFormat="1" ht="12.75" x14ac:dyDescent="0.2"/>
    <row r="673" spans="1:10" ht="22.15" customHeight="1" x14ac:dyDescent="0.35">
      <c r="A673" s="55"/>
      <c r="B673" s="55"/>
      <c r="C673" s="55"/>
      <c r="D673" s="55"/>
      <c r="E673" s="55"/>
      <c r="F673" s="64"/>
      <c r="G673" s="41"/>
      <c r="H673" s="64"/>
      <c r="I673" s="36"/>
      <c r="J673" s="82"/>
    </row>
    <row r="674" spans="1:10" ht="22.15" customHeight="1" x14ac:dyDescent="0.35">
      <c r="A674" s="55"/>
      <c r="B674" s="55"/>
      <c r="C674" s="55"/>
      <c r="D674" s="55"/>
      <c r="E674" s="55"/>
      <c r="F674" s="64"/>
      <c r="G674" s="41"/>
      <c r="H674" s="64"/>
      <c r="I674" s="36"/>
      <c r="J674" s="82"/>
    </row>
    <row r="675" spans="1:10" ht="22.15" customHeight="1" x14ac:dyDescent="0.35">
      <c r="A675" s="55"/>
      <c r="B675" s="55"/>
      <c r="C675" s="55"/>
      <c r="D675" s="55"/>
      <c r="E675" s="55"/>
      <c r="F675" s="64"/>
      <c r="G675" s="41"/>
      <c r="H675" s="64"/>
      <c r="I675" s="36"/>
      <c r="J675" s="82"/>
    </row>
    <row r="676" spans="1:10" s="95" customFormat="1" ht="12.75" x14ac:dyDescent="0.2">
      <c r="A676" s="94"/>
      <c r="B676" s="94"/>
      <c r="C676" s="94"/>
      <c r="D676" s="141"/>
    </row>
    <row r="677" spans="1:10" s="95" customFormat="1" ht="12.75" x14ac:dyDescent="0.2">
      <c r="A677" s="94"/>
      <c r="B677" s="94"/>
      <c r="C677" s="94"/>
      <c r="D677" s="141"/>
    </row>
    <row r="678" spans="1:10" s="95" customFormat="1" ht="12.75" x14ac:dyDescent="0.2">
      <c r="A678" s="320"/>
      <c r="B678" s="320"/>
      <c r="C678" s="320"/>
      <c r="D678" s="320"/>
    </row>
    <row r="679" spans="1:10" s="95" customFormat="1" ht="12.75" x14ac:dyDescent="0.2">
      <c r="A679" s="321"/>
      <c r="B679" s="321"/>
      <c r="C679" s="321"/>
      <c r="D679" s="321"/>
    </row>
    <row r="680" spans="1:10" s="95" customFormat="1" ht="12.75" x14ac:dyDescent="0.2">
      <c r="A680" s="97"/>
      <c r="B680" s="97"/>
      <c r="C680" s="97"/>
      <c r="D680" s="97"/>
    </row>
    <row r="681" spans="1:10" s="95" customFormat="1" ht="12.75" x14ac:dyDescent="0.2">
      <c r="A681" s="94"/>
      <c r="B681" s="94"/>
      <c r="C681" s="94"/>
      <c r="D681" s="94"/>
    </row>
    <row r="682" spans="1:10" s="95" customFormat="1" ht="12.75" x14ac:dyDescent="0.2">
      <c r="A682" s="320"/>
      <c r="B682" s="320"/>
      <c r="C682" s="320"/>
      <c r="D682" s="320"/>
    </row>
    <row r="683" spans="1:10" s="95" customFormat="1" ht="12.75" x14ac:dyDescent="0.2">
      <c r="A683" s="94"/>
      <c r="B683" s="94"/>
      <c r="C683" s="94"/>
      <c r="D683" s="94"/>
    </row>
    <row r="684" spans="1:10" s="95" customFormat="1" ht="12.75" x14ac:dyDescent="0.2">
      <c r="A684" s="94"/>
      <c r="B684" s="94"/>
      <c r="C684" s="94"/>
      <c r="D684" s="94"/>
    </row>
    <row r="685" spans="1:10" s="95" customFormat="1" ht="12.75" x14ac:dyDescent="0.2">
      <c r="A685" s="94"/>
      <c r="B685" s="94"/>
      <c r="C685" s="94"/>
      <c r="D685" s="94"/>
    </row>
    <row r="686" spans="1:10" s="95" customFormat="1" ht="12.75" x14ac:dyDescent="0.2">
      <c r="A686" s="94"/>
      <c r="B686" s="94"/>
      <c r="C686" s="94"/>
      <c r="D686" s="94"/>
    </row>
    <row r="687" spans="1:10" s="95" customFormat="1" ht="12.75" x14ac:dyDescent="0.2">
      <c r="A687" s="107"/>
      <c r="B687" s="108"/>
      <c r="C687" s="107"/>
      <c r="D687" s="108"/>
    </row>
    <row r="688" spans="1:10" s="95" customFormat="1" ht="12.75" x14ac:dyDescent="0.2">
      <c r="A688" s="107"/>
      <c r="B688" s="109"/>
      <c r="C688" s="107"/>
      <c r="D688" s="108"/>
    </row>
    <row r="689" spans="1:10" s="95" customFormat="1" ht="12.75" x14ac:dyDescent="0.2">
      <c r="A689" s="110"/>
      <c r="B689" s="110"/>
      <c r="C689" s="97"/>
      <c r="D689" s="97"/>
    </row>
    <row r="690" spans="1:10" s="95" customFormat="1" ht="12.75" x14ac:dyDescent="0.2">
      <c r="A690" s="110"/>
      <c r="B690" s="97"/>
      <c r="C690" s="97"/>
      <c r="D690" s="97"/>
    </row>
    <row r="691" spans="1:10" s="95" customFormat="1" ht="12.75" x14ac:dyDescent="0.2">
      <c r="A691" s="110"/>
      <c r="B691" s="97"/>
      <c r="C691" s="97"/>
      <c r="D691" s="97"/>
    </row>
    <row r="692" spans="1:10" s="95" customFormat="1" ht="12.75" x14ac:dyDescent="0.2">
      <c r="A692" s="110"/>
      <c r="B692" s="97"/>
      <c r="C692" s="97"/>
      <c r="D692" s="97"/>
    </row>
    <row r="693" spans="1:10" s="117" customFormat="1" ht="12.75" x14ac:dyDescent="0.2">
      <c r="A693" s="95"/>
      <c r="B693" s="95"/>
      <c r="C693" s="95"/>
      <c r="E693" s="95"/>
      <c r="F693" s="95"/>
      <c r="G693" s="95"/>
    </row>
    <row r="694" spans="1:10" s="269" customFormat="1" ht="12.75" x14ac:dyDescent="0.2"/>
    <row r="695" spans="1:10" ht="22.15" customHeight="1" x14ac:dyDescent="0.35">
      <c r="A695" s="55"/>
      <c r="B695" s="55"/>
      <c r="C695" s="55"/>
      <c r="D695" s="55"/>
      <c r="E695" s="55"/>
      <c r="F695" s="64"/>
      <c r="G695" s="41"/>
      <c r="H695" s="64"/>
      <c r="I695" s="36"/>
      <c r="J695" s="82"/>
    </row>
    <row r="696" spans="1:10" ht="22.15" customHeight="1" x14ac:dyDescent="0.35">
      <c r="A696" s="55"/>
      <c r="B696" s="55"/>
      <c r="C696" s="55"/>
      <c r="D696" s="55"/>
      <c r="E696" s="55"/>
      <c r="F696" s="64"/>
      <c r="G696" s="41"/>
      <c r="H696" s="64"/>
      <c r="I696" s="36"/>
      <c r="J696" s="82"/>
    </row>
    <row r="697" spans="1:10" ht="22.15" customHeight="1" x14ac:dyDescent="0.35">
      <c r="A697" s="55"/>
      <c r="B697" s="55"/>
      <c r="C697" s="55"/>
      <c r="D697" s="55"/>
      <c r="E697" s="55"/>
      <c r="F697" s="64"/>
      <c r="G697" s="41"/>
      <c r="H697" s="64"/>
      <c r="I697" s="36"/>
      <c r="J697" s="82"/>
    </row>
    <row r="698" spans="1:10" s="95" customFormat="1" ht="12.75" x14ac:dyDescent="0.2">
      <c r="A698" s="94"/>
      <c r="B698" s="94"/>
      <c r="C698" s="94"/>
      <c r="D698" s="141"/>
    </row>
    <row r="699" spans="1:10" s="95" customFormat="1" ht="12.75" x14ac:dyDescent="0.2">
      <c r="A699" s="94"/>
      <c r="B699" s="94"/>
      <c r="C699" s="94"/>
      <c r="D699" s="141"/>
    </row>
    <row r="700" spans="1:10" s="95" customFormat="1" ht="12.75" x14ac:dyDescent="0.2">
      <c r="A700" s="320"/>
      <c r="B700" s="320"/>
      <c r="C700" s="320"/>
      <c r="D700" s="320"/>
    </row>
    <row r="701" spans="1:10" s="95" customFormat="1" ht="12.75" x14ac:dyDescent="0.2">
      <c r="A701" s="321"/>
      <c r="B701" s="321"/>
      <c r="C701" s="321"/>
      <c r="D701" s="321"/>
    </row>
    <row r="702" spans="1:10" s="95" customFormat="1" ht="12.75" x14ac:dyDescent="0.2">
      <c r="A702" s="97"/>
      <c r="B702" s="97"/>
      <c r="C702" s="97"/>
      <c r="D702" s="97"/>
    </row>
    <row r="703" spans="1:10" s="95" customFormat="1" ht="12.75" x14ac:dyDescent="0.2">
      <c r="A703" s="94"/>
      <c r="B703" s="94"/>
      <c r="C703" s="94"/>
      <c r="D703" s="94"/>
    </row>
    <row r="704" spans="1:10" s="95" customFormat="1" ht="12.75" x14ac:dyDescent="0.2">
      <c r="A704" s="320"/>
      <c r="B704" s="320"/>
      <c r="C704" s="320"/>
      <c r="D704" s="320"/>
    </row>
    <row r="705" spans="1:10" s="95" customFormat="1" ht="12.75" x14ac:dyDescent="0.2">
      <c r="A705" s="94"/>
      <c r="B705" s="94"/>
      <c r="C705" s="94"/>
      <c r="D705" s="94"/>
    </row>
    <row r="706" spans="1:10" s="95" customFormat="1" ht="12.75" x14ac:dyDescent="0.2">
      <c r="A706" s="94"/>
      <c r="B706" s="94"/>
      <c r="C706" s="94"/>
      <c r="D706" s="94"/>
    </row>
    <row r="707" spans="1:10" s="95" customFormat="1" ht="12.75" x14ac:dyDescent="0.2">
      <c r="A707" s="94"/>
      <c r="B707" s="94"/>
      <c r="C707" s="94"/>
      <c r="D707" s="94"/>
    </row>
    <row r="708" spans="1:10" s="95" customFormat="1" ht="12.75" x14ac:dyDescent="0.2">
      <c r="A708" s="94"/>
      <c r="B708" s="94"/>
      <c r="C708" s="94"/>
      <c r="D708" s="94"/>
    </row>
    <row r="709" spans="1:10" s="95" customFormat="1" ht="12.75" x14ac:dyDescent="0.2">
      <c r="A709" s="107"/>
      <c r="B709" s="108"/>
      <c r="C709" s="107"/>
      <c r="D709" s="108"/>
    </row>
    <row r="710" spans="1:10" s="95" customFormat="1" ht="12.75" x14ac:dyDescent="0.2">
      <c r="A710" s="107"/>
      <c r="B710" s="109"/>
      <c r="C710" s="107"/>
      <c r="D710" s="108"/>
    </row>
    <row r="711" spans="1:10" s="95" customFormat="1" ht="12.75" x14ac:dyDescent="0.2">
      <c r="A711" s="110"/>
      <c r="B711" s="110"/>
      <c r="C711" s="97"/>
      <c r="D711" s="97"/>
    </row>
    <row r="712" spans="1:10" s="95" customFormat="1" ht="12.75" x14ac:dyDescent="0.2">
      <c r="A712" s="110"/>
      <c r="B712" s="97"/>
      <c r="C712" s="97"/>
      <c r="D712" s="97"/>
    </row>
    <row r="713" spans="1:10" s="95" customFormat="1" ht="12.75" x14ac:dyDescent="0.2">
      <c r="A713" s="110"/>
      <c r="B713" s="97"/>
      <c r="C713" s="97"/>
      <c r="D713" s="97"/>
    </row>
    <row r="714" spans="1:10" s="95" customFormat="1" ht="12.75" x14ac:dyDescent="0.2">
      <c r="A714" s="110"/>
      <c r="B714" s="97"/>
      <c r="C714" s="97"/>
      <c r="D714" s="97"/>
    </row>
    <row r="715" spans="1:10" s="117" customFormat="1" ht="12.75" x14ac:dyDescent="0.2">
      <c r="A715" s="95"/>
      <c r="B715" s="95"/>
      <c r="C715" s="95"/>
      <c r="E715" s="95"/>
      <c r="F715" s="95"/>
      <c r="G715" s="95"/>
    </row>
    <row r="716" spans="1:10" s="269" customFormat="1" ht="12.75" x14ac:dyDescent="0.2"/>
    <row r="717" spans="1:10" ht="22.15" customHeight="1" x14ac:dyDescent="0.35">
      <c r="A717" s="55"/>
      <c r="B717" s="55"/>
      <c r="C717" s="55"/>
      <c r="D717" s="55"/>
      <c r="E717" s="55"/>
      <c r="F717" s="64"/>
      <c r="G717" s="41"/>
      <c r="H717" s="64"/>
      <c r="I717" s="36"/>
      <c r="J717" s="82"/>
    </row>
    <row r="718" spans="1:10" ht="22.15" customHeight="1" x14ac:dyDescent="0.35">
      <c r="A718" s="55"/>
      <c r="B718" s="55"/>
      <c r="C718" s="55"/>
      <c r="D718" s="55"/>
      <c r="E718" s="55"/>
      <c r="F718" s="64"/>
      <c r="G718" s="41"/>
      <c r="H718" s="64"/>
      <c r="I718" s="36"/>
      <c r="J718" s="82"/>
    </row>
    <row r="719" spans="1:10" ht="22.15" customHeight="1" x14ac:dyDescent="0.35">
      <c r="A719" s="55"/>
      <c r="B719" s="55"/>
      <c r="C719" s="55"/>
      <c r="D719" s="55"/>
      <c r="E719" s="55"/>
      <c r="F719" s="64"/>
      <c r="G719" s="41"/>
      <c r="H719" s="64"/>
      <c r="I719" s="36"/>
      <c r="J719" s="82"/>
    </row>
    <row r="720" spans="1:10" ht="22.15" customHeight="1" x14ac:dyDescent="0.35">
      <c r="A720" s="63"/>
      <c r="B720" s="63"/>
      <c r="C720" s="63"/>
      <c r="D720" s="63"/>
      <c r="E720" s="63"/>
      <c r="F720" s="75"/>
      <c r="G720" s="43"/>
      <c r="H720" s="75"/>
      <c r="I720" s="36"/>
    </row>
    <row r="721" spans="1:8" ht="22.15" customHeight="1" x14ac:dyDescent="0.35">
      <c r="A721" s="63"/>
      <c r="B721" s="63"/>
      <c r="C721" s="63"/>
      <c r="D721" s="63"/>
      <c r="E721" s="63"/>
      <c r="F721" s="75"/>
      <c r="G721" s="43"/>
      <c r="H721" s="75"/>
    </row>
    <row r="722" spans="1:8" hidden="1" x14ac:dyDescent="0.35">
      <c r="A722" s="63"/>
      <c r="B722" s="63"/>
      <c r="C722" s="63"/>
      <c r="D722" s="63"/>
      <c r="E722" s="63"/>
      <c r="F722" s="75"/>
      <c r="G722" s="43"/>
      <c r="H722" s="75"/>
    </row>
    <row r="723" spans="1:8" hidden="1" x14ac:dyDescent="0.35">
      <c r="A723" s="63"/>
      <c r="B723" s="63"/>
      <c r="C723" s="63"/>
      <c r="D723" s="63"/>
      <c r="E723" s="63"/>
      <c r="F723" s="75"/>
      <c r="G723" s="43"/>
      <c r="H723" s="75"/>
    </row>
    <row r="724" spans="1:8" hidden="1" x14ac:dyDescent="0.35">
      <c r="A724" s="63"/>
      <c r="B724" s="63"/>
      <c r="C724" s="63"/>
      <c r="D724" s="63"/>
      <c r="E724" s="63"/>
      <c r="F724" s="75"/>
      <c r="G724" s="43"/>
      <c r="H724" s="75"/>
    </row>
    <row r="725" spans="1:8" hidden="1" x14ac:dyDescent="0.35">
      <c r="A725" s="36"/>
      <c r="B725" s="36"/>
      <c r="C725" s="36"/>
      <c r="D725" s="36"/>
      <c r="E725" s="36"/>
      <c r="G725" s="37"/>
      <c r="H725" s="37"/>
    </row>
    <row r="726" spans="1:8" hidden="1" x14ac:dyDescent="0.35"/>
    <row r="727" spans="1:8" hidden="1" x14ac:dyDescent="0.35"/>
    <row r="728" spans="1:8" hidden="1" x14ac:dyDescent="0.35"/>
    <row r="729" spans="1:8" hidden="1" x14ac:dyDescent="0.35"/>
    <row r="730" spans="1:8" hidden="1" x14ac:dyDescent="0.35"/>
    <row r="731" spans="1:8" hidden="1" x14ac:dyDescent="0.35"/>
    <row r="732" spans="1:8" hidden="1" x14ac:dyDescent="0.35"/>
    <row r="733" spans="1:8" hidden="1" x14ac:dyDescent="0.35"/>
    <row r="734" spans="1:8" hidden="1" x14ac:dyDescent="0.35"/>
    <row r="735" spans="1:8" hidden="1" x14ac:dyDescent="0.35"/>
    <row r="736" spans="1:8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</sheetData>
  <mergeCells count="68">
    <mergeCell ref="A300:E300"/>
    <mergeCell ref="A305:E305"/>
    <mergeCell ref="A293:E293"/>
    <mergeCell ref="A294:E294"/>
    <mergeCell ref="A316:E316"/>
    <mergeCell ref="A295:E295"/>
    <mergeCell ref="A296:E296"/>
    <mergeCell ref="A297:E297"/>
    <mergeCell ref="A152:E152"/>
    <mergeCell ref="A132:E132"/>
    <mergeCell ref="A134:E134"/>
    <mergeCell ref="A141:E141"/>
    <mergeCell ref="A136:E136"/>
    <mergeCell ref="A149:H149"/>
    <mergeCell ref="A142:E142"/>
    <mergeCell ref="A268:E268"/>
    <mergeCell ref="A279:E279"/>
    <mergeCell ref="A349:E349"/>
    <mergeCell ref="A392:E392"/>
    <mergeCell ref="A361:E361"/>
    <mergeCell ref="A358:H358"/>
    <mergeCell ref="A280:E280"/>
    <mergeCell ref="A281:E281"/>
    <mergeCell ref="A287:E287"/>
    <mergeCell ref="A289:E289"/>
    <mergeCell ref="A285:E285"/>
    <mergeCell ref="A341:E341"/>
    <mergeCell ref="A334:E334"/>
    <mergeCell ref="A335:E335"/>
    <mergeCell ref="A339:E339"/>
    <mergeCell ref="A340:E340"/>
    <mergeCell ref="A525:E525"/>
    <mergeCell ref="A405:E405"/>
    <mergeCell ref="A420:E420"/>
    <mergeCell ref="A433:E433"/>
    <mergeCell ref="A379:E379"/>
    <mergeCell ref="A594:D594"/>
    <mergeCell ref="A612:D612"/>
    <mergeCell ref="A613:D613"/>
    <mergeCell ref="D2:F2"/>
    <mergeCell ref="D1:F1"/>
    <mergeCell ref="A10:F10"/>
    <mergeCell ref="A12:F12"/>
    <mergeCell ref="A28:C28"/>
    <mergeCell ref="D3:F3"/>
    <mergeCell ref="A17:H17"/>
    <mergeCell ref="A576:E576"/>
    <mergeCell ref="A565:E565"/>
    <mergeCell ref="A450:E450"/>
    <mergeCell ref="A489:E489"/>
    <mergeCell ref="A536:E536"/>
    <mergeCell ref="A506:E506"/>
    <mergeCell ref="A286:E286"/>
    <mergeCell ref="A700:D700"/>
    <mergeCell ref="A701:D701"/>
    <mergeCell ref="A704:D704"/>
    <mergeCell ref="A657:D657"/>
    <mergeCell ref="A660:D660"/>
    <mergeCell ref="A678:D678"/>
    <mergeCell ref="A679:D679"/>
    <mergeCell ref="A682:D682"/>
    <mergeCell ref="A616:D616"/>
    <mergeCell ref="A634:D634"/>
    <mergeCell ref="A635:D635"/>
    <mergeCell ref="A638:D638"/>
    <mergeCell ref="A656:D656"/>
    <mergeCell ref="A590:D590"/>
    <mergeCell ref="A591:D591"/>
  </mergeCells>
  <phoneticPr fontId="5" type="noConversion"/>
  <pageMargins left="1.1811023622047245" right="0.70866141732283472" top="1.1811023622047245" bottom="1.3779527559055118" header="0.51181102362204722" footer="0.94488188976377963"/>
  <pageSetup scale="45" fitToWidth="0" fitToHeight="0" orientation="portrait" r:id="rId1"/>
  <headerFooter>
    <oddHeader>&amp;LNotas a los Estados Financieros
Semestre enero - junio 2025 vs 2024
&amp;R&amp;G</oddHeader>
    <oddFooter>&amp;R&amp;P/&amp;N</oddFooter>
  </headerFooter>
  <rowBreaks count="11" manualBreakCount="11">
    <brk id="63" max="7" man="1"/>
    <brk id="122" max="7" man="1"/>
    <brk id="163" max="16383" man="1"/>
    <brk id="220" max="7" man="1"/>
    <brk id="272" max="7" man="1"/>
    <brk id="342" max="8" man="1"/>
    <brk id="371" max="16383" man="1"/>
    <brk id="398" max="16383" man="1"/>
    <brk id="439" max="16383" man="1"/>
    <brk id="498" max="16383" man="1"/>
    <brk id="556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J34" sqref="J34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8" t="s">
        <v>309</v>
      </c>
      <c r="C2" s="328"/>
      <c r="D2" s="328"/>
      <c r="E2" s="328"/>
      <c r="F2" s="328"/>
      <c r="G2" s="328"/>
      <c r="H2" s="328"/>
    </row>
    <row r="3" spans="2:8" ht="15.75" x14ac:dyDescent="0.25">
      <c r="B3" s="361" t="s">
        <v>296</v>
      </c>
      <c r="C3" s="361"/>
      <c r="D3" s="361"/>
      <c r="E3" s="361"/>
      <c r="F3" s="361"/>
      <c r="G3" s="361"/>
      <c r="H3" s="168"/>
    </row>
    <row r="4" spans="2:8" ht="15.75" x14ac:dyDescent="0.25">
      <c r="B4" s="361" t="s">
        <v>118</v>
      </c>
      <c r="C4" s="361"/>
      <c r="D4" s="361"/>
      <c r="E4" s="361"/>
      <c r="F4" s="361"/>
      <c r="G4" s="361"/>
      <c r="H4" s="168"/>
    </row>
    <row r="7" spans="2:8" x14ac:dyDescent="0.25">
      <c r="C7" s="362">
        <f>+'NOTAS '!F268</f>
        <v>2025</v>
      </c>
      <c r="D7" s="362"/>
      <c r="F7" s="362">
        <f>+'NOTAS '!H268</f>
        <v>2024</v>
      </c>
      <c r="G7" s="362"/>
    </row>
    <row r="8" spans="2:8" x14ac:dyDescent="0.25">
      <c r="B8" s="169" t="s">
        <v>297</v>
      </c>
      <c r="C8" s="170" t="s">
        <v>298</v>
      </c>
      <c r="D8" s="170" t="s">
        <v>299</v>
      </c>
      <c r="E8" s="171"/>
      <c r="F8" s="170" t="s">
        <v>298</v>
      </c>
      <c r="G8" s="170" t="s">
        <v>299</v>
      </c>
    </row>
    <row r="9" spans="2:8" x14ac:dyDescent="0.25">
      <c r="B9" s="12" t="s">
        <v>297</v>
      </c>
      <c r="C9" s="171">
        <f>+'NOTAS '!F526</f>
        <v>2954676.36</v>
      </c>
      <c r="D9" s="171"/>
      <c r="E9" s="171"/>
      <c r="F9" s="171">
        <f>+'NOTAS '!H526</f>
        <v>2943791.15</v>
      </c>
      <c r="G9" s="171"/>
    </row>
    <row r="10" spans="2:8" x14ac:dyDescent="0.25">
      <c r="B10" s="12" t="s">
        <v>297</v>
      </c>
      <c r="C10" s="171">
        <v>0</v>
      </c>
      <c r="D10" s="171"/>
      <c r="E10" s="171"/>
      <c r="F10" s="171">
        <v>0</v>
      </c>
      <c r="G10" s="171"/>
    </row>
    <row r="11" spans="2:8" x14ac:dyDescent="0.25">
      <c r="B11" s="12" t="s">
        <v>300</v>
      </c>
      <c r="C11" s="171"/>
      <c r="D11" s="171">
        <f>+C9</f>
        <v>2954676.36</v>
      </c>
      <c r="E11" s="171"/>
      <c r="F11" s="171"/>
      <c r="G11" s="171">
        <f>+F9</f>
        <v>2943791.15</v>
      </c>
    </row>
    <row r="12" spans="2:8" ht="15.75" thickBot="1" x14ac:dyDescent="0.3">
      <c r="C12" s="172">
        <f>SUM(C9:C11)</f>
        <v>2954676.36</v>
      </c>
      <c r="D12" s="172">
        <f>SUM(D11)</f>
        <v>2954676.36</v>
      </c>
      <c r="E12" s="171"/>
      <c r="F12" s="172">
        <f>SUM(F9:F11)</f>
        <v>2943791.15</v>
      </c>
      <c r="G12" s="172">
        <f>SUM(G11)</f>
        <v>2943791.15</v>
      </c>
    </row>
    <row r="13" spans="2:8" ht="15.75" thickTop="1" x14ac:dyDescent="0.25">
      <c r="C13" s="171"/>
      <c r="D13" s="171"/>
      <c r="E13" s="171"/>
      <c r="F13" s="171"/>
      <c r="G13" s="171"/>
    </row>
    <row r="14" spans="2:8" x14ac:dyDescent="0.25">
      <c r="B14" s="169" t="s">
        <v>301</v>
      </c>
      <c r="C14" s="171"/>
      <c r="D14" s="171"/>
      <c r="E14" s="171"/>
      <c r="F14" s="171"/>
      <c r="G14" s="171"/>
    </row>
    <row r="15" spans="2:8" x14ac:dyDescent="0.25">
      <c r="B15" s="12" t="s">
        <v>301</v>
      </c>
      <c r="C15" s="222">
        <f>+'NOTAS '!F527</f>
        <v>0</v>
      </c>
      <c r="D15" s="222"/>
      <c r="E15" s="171"/>
      <c r="F15" s="222">
        <f>+'NOTAS '!H527</f>
        <v>0</v>
      </c>
      <c r="G15" s="222"/>
    </row>
    <row r="16" spans="2:8" x14ac:dyDescent="0.25">
      <c r="B16" s="12" t="s">
        <v>302</v>
      </c>
      <c r="C16" s="222"/>
      <c r="D16" s="222">
        <f>+C15</f>
        <v>0</v>
      </c>
      <c r="E16" s="171"/>
      <c r="F16" s="222"/>
      <c r="G16" s="222">
        <f>+F15</f>
        <v>0</v>
      </c>
    </row>
    <row r="17" spans="2:7" x14ac:dyDescent="0.25">
      <c r="C17" s="221"/>
      <c r="D17" s="221"/>
      <c r="E17" s="171"/>
      <c r="F17" s="221"/>
      <c r="G17" s="221"/>
    </row>
    <row r="18" spans="2:7" x14ac:dyDescent="0.25">
      <c r="B18" s="169" t="s">
        <v>33</v>
      </c>
      <c r="C18" s="171"/>
      <c r="D18" s="171"/>
      <c r="E18" s="171"/>
      <c r="F18" s="171"/>
      <c r="G18" s="171"/>
    </row>
    <row r="19" spans="2:7" x14ac:dyDescent="0.25">
      <c r="B19" s="12" t="s">
        <v>300</v>
      </c>
      <c r="C19" s="171">
        <f>+'NOTAS '!E240</f>
        <v>-855657.87</v>
      </c>
      <c r="D19" s="171"/>
      <c r="E19" s="171"/>
      <c r="F19" s="171">
        <f>+'NOTAS '!F258</f>
        <v>0</v>
      </c>
      <c r="G19" s="171"/>
    </row>
    <row r="20" spans="2:7" x14ac:dyDescent="0.25">
      <c r="B20" s="12" t="s">
        <v>303</v>
      </c>
      <c r="C20" s="171">
        <v>0</v>
      </c>
      <c r="D20" s="171"/>
      <c r="E20" s="171"/>
      <c r="F20" s="171"/>
      <c r="G20" s="171"/>
    </row>
    <row r="21" spans="2:7" x14ac:dyDescent="0.25">
      <c r="B21" s="12" t="s">
        <v>304</v>
      </c>
      <c r="C21" s="171"/>
      <c r="D21" s="171">
        <f>+C19</f>
        <v>-855657.87</v>
      </c>
      <c r="E21" s="171"/>
      <c r="F21" s="171"/>
      <c r="G21" s="171">
        <f>+F19</f>
        <v>0</v>
      </c>
    </row>
    <row r="22" spans="2:7" x14ac:dyDescent="0.25">
      <c r="B22" s="12" t="s">
        <v>304</v>
      </c>
      <c r="C22" s="171"/>
      <c r="D22" s="171"/>
      <c r="E22" s="171"/>
      <c r="F22" s="171"/>
      <c r="G22" s="171"/>
    </row>
    <row r="23" spans="2:7" ht="15.75" thickBot="1" x14ac:dyDescent="0.3">
      <c r="C23" s="172">
        <f>SUM(C19:C22)</f>
        <v>-855657.87</v>
      </c>
      <c r="D23" s="172">
        <f>SUM(D21:D22)</f>
        <v>-855657.87</v>
      </c>
      <c r="E23" s="171"/>
      <c r="F23" s="172">
        <f>SUM(F19:F22)</f>
        <v>0</v>
      </c>
      <c r="G23" s="172">
        <f>SUM(G21:G22)</f>
        <v>0</v>
      </c>
    </row>
    <row r="24" spans="2:7" ht="15.75" thickTop="1" x14ac:dyDescent="0.25">
      <c r="C24" s="171"/>
      <c r="D24" s="171"/>
      <c r="E24" s="171"/>
      <c r="F24" s="171"/>
      <c r="G24" s="171"/>
    </row>
    <row r="25" spans="2:7" hidden="1" x14ac:dyDescent="0.25">
      <c r="B25" s="173" t="s">
        <v>33</v>
      </c>
      <c r="C25" s="171"/>
      <c r="D25" s="171"/>
      <c r="E25" s="171"/>
      <c r="F25" s="171"/>
      <c r="G25" s="171"/>
    </row>
    <row r="26" spans="2:7" hidden="1" x14ac:dyDescent="0.25">
      <c r="B26" s="12" t="s">
        <v>302</v>
      </c>
      <c r="C26" s="171">
        <v>2141793</v>
      </c>
      <c r="D26" s="171"/>
      <c r="E26" s="171"/>
      <c r="F26" s="171">
        <v>2300510</v>
      </c>
      <c r="G26" s="171"/>
    </row>
    <row r="27" spans="2:7" hidden="1" x14ac:dyDescent="0.25">
      <c r="B27" s="12" t="s">
        <v>303</v>
      </c>
      <c r="C27" s="171">
        <v>3335319</v>
      </c>
      <c r="D27" s="171"/>
      <c r="E27" s="171"/>
      <c r="F27" s="171">
        <v>2115664</v>
      </c>
      <c r="G27" s="171"/>
    </row>
    <row r="28" spans="2:7" hidden="1" x14ac:dyDescent="0.25">
      <c r="B28" s="12" t="s">
        <v>305</v>
      </c>
      <c r="C28" s="171"/>
      <c r="D28" s="174">
        <v>5477112</v>
      </c>
      <c r="E28" s="171"/>
      <c r="F28" s="171"/>
      <c r="G28" s="171">
        <v>4416174</v>
      </c>
    </row>
    <row r="29" spans="2:7" ht="15.75" hidden="1" thickBot="1" x14ac:dyDescent="0.3">
      <c r="C29" s="172">
        <v>5477112</v>
      </c>
      <c r="D29" s="172">
        <v>5477112</v>
      </c>
      <c r="E29" s="171"/>
      <c r="F29" s="172">
        <v>4416174</v>
      </c>
      <c r="G29" s="172">
        <v>4416174</v>
      </c>
    </row>
    <row r="30" spans="2:7" hidden="1" x14ac:dyDescent="0.25">
      <c r="E30" s="171"/>
      <c r="F30" s="171"/>
      <c r="G30" s="171"/>
    </row>
    <row r="31" spans="2:7" hidden="1" x14ac:dyDescent="0.25">
      <c r="E31" s="171"/>
    </row>
    <row r="32" spans="2:7" x14ac:dyDescent="0.25">
      <c r="C32" s="277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71"/>
      <c r="C8" s="372"/>
      <c r="D8" s="379" t="s">
        <v>29</v>
      </c>
      <c r="E8" s="379" t="s">
        <v>30</v>
      </c>
      <c r="F8" s="379" t="s">
        <v>35</v>
      </c>
      <c r="G8" s="375" t="s">
        <v>31</v>
      </c>
    </row>
    <row r="9" spans="2:7" ht="25.5" customHeight="1" x14ac:dyDescent="0.2">
      <c r="B9" s="373"/>
      <c r="C9" s="374"/>
      <c r="D9" s="380"/>
      <c r="E9" s="380"/>
      <c r="F9" s="380"/>
      <c r="G9" s="376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9" t="s">
        <v>36</v>
      </c>
      <c r="C11" s="369"/>
      <c r="D11" s="4"/>
      <c r="E11" s="4"/>
      <c r="F11" s="4"/>
      <c r="G11" s="4"/>
    </row>
    <row r="12" spans="2:7" ht="28.9" customHeight="1" x14ac:dyDescent="0.2">
      <c r="B12" s="369"/>
      <c r="C12" s="36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7" t="s">
        <v>32</v>
      </c>
      <c r="C13" s="378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70" t="s">
        <v>37</v>
      </c>
      <c r="C15" s="370"/>
      <c r="D15" s="5"/>
      <c r="E15" s="5"/>
      <c r="F15" s="5"/>
      <c r="G15" s="5"/>
    </row>
    <row r="16" spans="2:7" ht="25.5" customHeight="1" x14ac:dyDescent="0.2">
      <c r="B16" s="370"/>
      <c r="C16" s="37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9" t="s">
        <v>34</v>
      </c>
      <c r="C17" s="369"/>
      <c r="D17" s="363">
        <f>+D12+D16</f>
        <v>6237.3899999999994</v>
      </c>
      <c r="E17" s="363">
        <f>+E12+E16</f>
        <v>13906032.989999998</v>
      </c>
      <c r="F17" s="363">
        <f>+F12+F16</f>
        <v>4145072.8000000007</v>
      </c>
      <c r="G17" s="363">
        <f>+G12+G16</f>
        <v>18057343.180000007</v>
      </c>
    </row>
    <row r="18" spans="2:7" ht="21" customHeight="1" x14ac:dyDescent="0.2">
      <c r="B18" s="369"/>
      <c r="C18" s="369"/>
      <c r="D18" s="364"/>
      <c r="E18" s="364"/>
      <c r="F18" s="364"/>
      <c r="G18" s="364"/>
    </row>
    <row r="19" spans="2:7" ht="15" x14ac:dyDescent="0.25">
      <c r="B19" s="381"/>
      <c r="C19" s="382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70" t="s">
        <v>37</v>
      </c>
      <c r="C21" s="370"/>
      <c r="D21" s="365">
        <v>-27993.33</v>
      </c>
      <c r="E21" s="365">
        <f>-27118990.92</f>
        <v>-27118990.920000002</v>
      </c>
      <c r="F21" s="365">
        <v>-10395322.83</v>
      </c>
      <c r="G21" s="365">
        <f>+D21+E21+F21</f>
        <v>-37542307.079999998</v>
      </c>
    </row>
    <row r="22" spans="2:7" x14ac:dyDescent="0.2">
      <c r="B22" s="370"/>
      <c r="C22" s="370"/>
      <c r="D22" s="366"/>
      <c r="E22" s="366"/>
      <c r="F22" s="366"/>
      <c r="G22" s="366"/>
    </row>
    <row r="23" spans="2:7" x14ac:dyDescent="0.2">
      <c r="B23" s="369" t="s">
        <v>39</v>
      </c>
      <c r="C23" s="369"/>
      <c r="D23" s="367">
        <f>+D20+D21</f>
        <v>6130.6399999999994</v>
      </c>
      <c r="E23" s="367">
        <f>+E20+E21</f>
        <v>13649156.969999991</v>
      </c>
      <c r="F23" s="367">
        <f>+F20+F21</f>
        <v>3973196.76</v>
      </c>
      <c r="G23" s="367">
        <f>+G20+G21</f>
        <v>17628484.36999999</v>
      </c>
    </row>
    <row r="24" spans="2:7" ht="13.9" customHeight="1" x14ac:dyDescent="0.2">
      <c r="B24" s="369"/>
      <c r="C24" s="369"/>
      <c r="D24" s="368"/>
      <c r="E24" s="368"/>
      <c r="F24" s="368"/>
      <c r="G24" s="368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COMP.PRESUPUESTO </vt:lpstr>
      <vt:lpstr>NOTAS </vt:lpstr>
      <vt:lpstr>REG. NO MONETARIOS</vt:lpstr>
      <vt:lpstr>CUADRO DE ACTIVOS</vt:lpstr>
      <vt:lpstr>'BALANCE GENERAL'!Área_de_impresión</vt:lpstr>
      <vt:lpstr>'ESTADO COMP.PRESUPUESTO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2025-07-14T19:46:03Z</cp:lastPrinted>
  <dcterms:created xsi:type="dcterms:W3CDTF">1996-11-27T10:00:04Z</dcterms:created>
  <dcterms:modified xsi:type="dcterms:W3CDTF">2025-07-14T20:58:33Z</dcterms:modified>
</cp:coreProperties>
</file>