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nx400\COMUN\PRESUPUESTO\2026\2026-Transparencia\8. Transparencia Agosto 2026\Entregables\"/>
    </mc:Choice>
  </mc:AlternateContent>
  <xr:revisionPtr revIDLastSave="0" documentId="8_{83734314-8326-48CA-9ABC-507DB7ADB21A}" xr6:coauthVersionLast="47" xr6:coauthVersionMax="47" xr10:uidLastSave="{00000000-0000-0000-0000-000000000000}"/>
  <bookViews>
    <workbookView xWindow="-120" yWindow="-120" windowWidth="29040" windowHeight="15720" xr2:uid="{0BB099FD-A9E5-465C-A52F-54595C43E103}"/>
  </bookViews>
  <sheets>
    <sheet name="P2 Presupuesto Aprobado-Ejec " sheetId="1" r:id="rId1"/>
  </sheets>
  <externalReferences>
    <externalReference r:id="rId2"/>
  </externalReferences>
  <definedNames>
    <definedName name="_xlnm.Print_Area" localSheetId="0">'P2 Presupuesto Aprobado-Ejec '!$A$1:$R$100</definedName>
    <definedName name="_xlnm.Print_Titles" localSheetId="0">'P2 Presupuesto Aprobado-Ejec 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84" i="1" l="1"/>
  <c r="P84" i="1"/>
  <c r="O84" i="1"/>
  <c r="N84" i="1"/>
  <c r="M84" i="1"/>
  <c r="M83" i="1" s="1"/>
  <c r="L84" i="1"/>
  <c r="L83" i="1" s="1"/>
  <c r="L76" i="1" s="1"/>
  <c r="K84" i="1"/>
  <c r="K83" i="1" s="1"/>
  <c r="K76" i="1" s="1"/>
  <c r="J84" i="1"/>
  <c r="I84" i="1"/>
  <c r="H84" i="1"/>
  <c r="G84" i="1"/>
  <c r="F84" i="1"/>
  <c r="R84" i="1" s="1"/>
  <c r="R83" i="1" s="1"/>
  <c r="E84" i="1"/>
  <c r="E83" i="1" s="1"/>
  <c r="D84" i="1"/>
  <c r="D83" i="1" s="1"/>
  <c r="Q83" i="1"/>
  <c r="P83" i="1"/>
  <c r="O83" i="1"/>
  <c r="N83" i="1"/>
  <c r="J83" i="1"/>
  <c r="I83" i="1"/>
  <c r="H83" i="1"/>
  <c r="G83" i="1"/>
  <c r="Q82" i="1"/>
  <c r="Q80" i="1" s="1"/>
  <c r="P82" i="1"/>
  <c r="O82" i="1"/>
  <c r="N82" i="1"/>
  <c r="M82" i="1"/>
  <c r="L82" i="1"/>
  <c r="K82" i="1"/>
  <c r="J82" i="1"/>
  <c r="J80" i="1" s="1"/>
  <c r="J76" i="1" s="1"/>
  <c r="I82" i="1"/>
  <c r="H82" i="1"/>
  <c r="G82" i="1"/>
  <c r="F82" i="1"/>
  <c r="R82" i="1" s="1"/>
  <c r="E82" i="1"/>
  <c r="E80" i="1" s="1"/>
  <c r="D82" i="1"/>
  <c r="Q81" i="1"/>
  <c r="P81" i="1"/>
  <c r="O81" i="1"/>
  <c r="O80" i="1" s="1"/>
  <c r="N81" i="1"/>
  <c r="N80" i="1" s="1"/>
  <c r="M81" i="1"/>
  <c r="M80" i="1" s="1"/>
  <c r="L81" i="1"/>
  <c r="K81" i="1"/>
  <c r="J81" i="1"/>
  <c r="I81" i="1"/>
  <c r="I80" i="1" s="1"/>
  <c r="H81" i="1"/>
  <c r="G81" i="1"/>
  <c r="F81" i="1"/>
  <c r="R81" i="1" s="1"/>
  <c r="E81" i="1"/>
  <c r="D81" i="1"/>
  <c r="P80" i="1"/>
  <c r="L80" i="1"/>
  <c r="K80" i="1"/>
  <c r="H80" i="1"/>
  <c r="G80" i="1"/>
  <c r="F80" i="1"/>
  <c r="D80" i="1"/>
  <c r="Q79" i="1"/>
  <c r="P79" i="1"/>
  <c r="O79" i="1"/>
  <c r="N79" i="1"/>
  <c r="M79" i="1"/>
  <c r="L79" i="1"/>
  <c r="K79" i="1"/>
  <c r="J79" i="1"/>
  <c r="I79" i="1"/>
  <c r="H79" i="1"/>
  <c r="G79" i="1"/>
  <c r="F79" i="1"/>
  <c r="R79" i="1" s="1"/>
  <c r="E79" i="1"/>
  <c r="D79" i="1"/>
  <c r="Q78" i="1"/>
  <c r="P78" i="1"/>
  <c r="O78" i="1"/>
  <c r="N78" i="1"/>
  <c r="M78" i="1"/>
  <c r="L78" i="1"/>
  <c r="K78" i="1"/>
  <c r="J78" i="1"/>
  <c r="I78" i="1"/>
  <c r="H78" i="1"/>
  <c r="G78" i="1"/>
  <c r="F78" i="1"/>
  <c r="R78" i="1" s="1"/>
  <c r="E78" i="1"/>
  <c r="D78" i="1"/>
  <c r="Q77" i="1"/>
  <c r="P77" i="1"/>
  <c r="O77" i="1"/>
  <c r="O76" i="1" s="1"/>
  <c r="N77" i="1"/>
  <c r="N76" i="1" s="1"/>
  <c r="M77" i="1"/>
  <c r="L77" i="1"/>
  <c r="K77" i="1"/>
  <c r="J77" i="1"/>
  <c r="I77" i="1"/>
  <c r="I76" i="1" s="1"/>
  <c r="H77" i="1"/>
  <c r="G77" i="1"/>
  <c r="F77" i="1"/>
  <c r="R77" i="1" s="1"/>
  <c r="E77" i="1"/>
  <c r="D77" i="1"/>
  <c r="D76" i="1" s="1"/>
  <c r="P76" i="1"/>
  <c r="H76" i="1"/>
  <c r="G76" i="1"/>
  <c r="Q75" i="1"/>
  <c r="P75" i="1"/>
  <c r="O75" i="1"/>
  <c r="N75" i="1"/>
  <c r="M75" i="1"/>
  <c r="L75" i="1"/>
  <c r="K75" i="1"/>
  <c r="J75" i="1"/>
  <c r="I75" i="1"/>
  <c r="H75" i="1"/>
  <c r="G75" i="1"/>
  <c r="F75" i="1"/>
  <c r="R75" i="1" s="1"/>
  <c r="E75" i="1"/>
  <c r="D75" i="1"/>
  <c r="Q74" i="1"/>
  <c r="P74" i="1"/>
  <c r="O74" i="1"/>
  <c r="N74" i="1"/>
  <c r="M74" i="1"/>
  <c r="L74" i="1"/>
  <c r="K74" i="1"/>
  <c r="J74" i="1"/>
  <c r="I74" i="1"/>
  <c r="H74" i="1"/>
  <c r="G74" i="1"/>
  <c r="F74" i="1"/>
  <c r="R74" i="1" s="1"/>
  <c r="E74" i="1"/>
  <c r="D74" i="1"/>
  <c r="Q73" i="1"/>
  <c r="P73" i="1"/>
  <c r="O73" i="1"/>
  <c r="N73" i="1"/>
  <c r="M73" i="1"/>
  <c r="L73" i="1"/>
  <c r="K73" i="1"/>
  <c r="J73" i="1"/>
  <c r="I73" i="1"/>
  <c r="H73" i="1"/>
  <c r="G73" i="1"/>
  <c r="F73" i="1"/>
  <c r="R73" i="1" s="1"/>
  <c r="E73" i="1"/>
  <c r="D73" i="1"/>
  <c r="Q72" i="1"/>
  <c r="P72" i="1"/>
  <c r="O72" i="1"/>
  <c r="N72" i="1"/>
  <c r="M72" i="1"/>
  <c r="L72" i="1"/>
  <c r="K72" i="1"/>
  <c r="J72" i="1"/>
  <c r="I72" i="1"/>
  <c r="H72" i="1"/>
  <c r="G72" i="1"/>
  <c r="F72" i="1"/>
  <c r="R72" i="1" s="1"/>
  <c r="E72" i="1"/>
  <c r="D72" i="1"/>
  <c r="Q71" i="1"/>
  <c r="P71" i="1"/>
  <c r="O71" i="1"/>
  <c r="N71" i="1"/>
  <c r="M71" i="1"/>
  <c r="L71" i="1"/>
  <c r="K71" i="1"/>
  <c r="J71" i="1"/>
  <c r="I71" i="1"/>
  <c r="H71" i="1"/>
  <c r="G71" i="1"/>
  <c r="F71" i="1"/>
  <c r="R71" i="1" s="1"/>
  <c r="E71" i="1"/>
  <c r="D71" i="1"/>
  <c r="Q70" i="1"/>
  <c r="Q69" i="1" s="1"/>
  <c r="P70" i="1"/>
  <c r="O70" i="1"/>
  <c r="N70" i="1"/>
  <c r="N69" i="1" s="1"/>
  <c r="M70" i="1"/>
  <c r="M69" i="1" s="1"/>
  <c r="L70" i="1"/>
  <c r="L69" i="1" s="1"/>
  <c r="K70" i="1"/>
  <c r="K69" i="1" s="1"/>
  <c r="J70" i="1"/>
  <c r="J69" i="1" s="1"/>
  <c r="I70" i="1"/>
  <c r="H70" i="1"/>
  <c r="G70" i="1"/>
  <c r="F70" i="1"/>
  <c r="F69" i="1" s="1"/>
  <c r="E70" i="1"/>
  <c r="E69" i="1" s="1"/>
  <c r="D70" i="1"/>
  <c r="P69" i="1"/>
  <c r="O69" i="1"/>
  <c r="I69" i="1"/>
  <c r="H69" i="1"/>
  <c r="G69" i="1"/>
  <c r="D69" i="1"/>
  <c r="Q68" i="1"/>
  <c r="P68" i="1"/>
  <c r="O68" i="1"/>
  <c r="N68" i="1"/>
  <c r="M68" i="1"/>
  <c r="L68" i="1"/>
  <c r="K68" i="1"/>
  <c r="J68" i="1"/>
  <c r="I68" i="1"/>
  <c r="H68" i="1"/>
  <c r="G68" i="1"/>
  <c r="F68" i="1"/>
  <c r="R68" i="1" s="1"/>
  <c r="E68" i="1"/>
  <c r="D68" i="1"/>
  <c r="Q67" i="1"/>
  <c r="P67" i="1"/>
  <c r="O67" i="1"/>
  <c r="N67" i="1"/>
  <c r="M67" i="1"/>
  <c r="L67" i="1"/>
  <c r="K67" i="1"/>
  <c r="J67" i="1"/>
  <c r="I67" i="1"/>
  <c r="H67" i="1"/>
  <c r="G67" i="1"/>
  <c r="F67" i="1"/>
  <c r="R67" i="1" s="1"/>
  <c r="E67" i="1"/>
  <c r="D67" i="1"/>
  <c r="Q66" i="1"/>
  <c r="P66" i="1"/>
  <c r="O66" i="1"/>
  <c r="N66" i="1"/>
  <c r="M66" i="1"/>
  <c r="L66" i="1"/>
  <c r="K66" i="1"/>
  <c r="J66" i="1"/>
  <c r="I66" i="1"/>
  <c r="H66" i="1"/>
  <c r="G66" i="1"/>
  <c r="F66" i="1"/>
  <c r="R66" i="1" s="1"/>
  <c r="E66" i="1"/>
  <c r="D66" i="1"/>
  <c r="Q65" i="1"/>
  <c r="Q64" i="1" s="1"/>
  <c r="P65" i="1"/>
  <c r="P64" i="1" s="1"/>
  <c r="O65" i="1"/>
  <c r="O64" i="1" s="1"/>
  <c r="N65" i="1"/>
  <c r="N64" i="1" s="1"/>
  <c r="M65" i="1"/>
  <c r="M64" i="1" s="1"/>
  <c r="L65" i="1"/>
  <c r="K65" i="1"/>
  <c r="J65" i="1"/>
  <c r="I65" i="1"/>
  <c r="I64" i="1" s="1"/>
  <c r="H65" i="1"/>
  <c r="H64" i="1" s="1"/>
  <c r="G65" i="1"/>
  <c r="F65" i="1"/>
  <c r="R65" i="1" s="1"/>
  <c r="E65" i="1"/>
  <c r="E64" i="1" s="1"/>
  <c r="D65" i="1"/>
  <c r="D64" i="1" s="1"/>
  <c r="L64" i="1"/>
  <c r="K64" i="1"/>
  <c r="J64" i="1"/>
  <c r="G64" i="1"/>
  <c r="F64" i="1"/>
  <c r="Q63" i="1"/>
  <c r="P63" i="1"/>
  <c r="O63" i="1"/>
  <c r="N63" i="1"/>
  <c r="N54" i="1" s="1"/>
  <c r="M63" i="1"/>
  <c r="L63" i="1"/>
  <c r="K63" i="1"/>
  <c r="J63" i="1"/>
  <c r="H63" i="1"/>
  <c r="G63" i="1"/>
  <c r="R63" i="1" s="1"/>
  <c r="E63" i="1"/>
  <c r="D63" i="1"/>
  <c r="Q62" i="1"/>
  <c r="P62" i="1"/>
  <c r="O62" i="1"/>
  <c r="N62" i="1"/>
  <c r="M62" i="1"/>
  <c r="L62" i="1"/>
  <c r="K62" i="1"/>
  <c r="J62" i="1"/>
  <c r="I62" i="1"/>
  <c r="H62" i="1"/>
  <c r="G62" i="1"/>
  <c r="F62" i="1"/>
  <c r="R62" i="1" s="1"/>
  <c r="E62" i="1"/>
  <c r="D62" i="1"/>
  <c r="Q61" i="1"/>
  <c r="P61" i="1"/>
  <c r="O61" i="1"/>
  <c r="N61" i="1"/>
  <c r="M61" i="1"/>
  <c r="L61" i="1"/>
  <c r="K61" i="1"/>
  <c r="J61" i="1"/>
  <c r="I61" i="1"/>
  <c r="H61" i="1"/>
  <c r="G61" i="1"/>
  <c r="F61" i="1"/>
  <c r="R61" i="1" s="1"/>
  <c r="E61" i="1"/>
  <c r="D61" i="1"/>
  <c r="Q60" i="1"/>
  <c r="P60" i="1"/>
  <c r="O60" i="1"/>
  <c r="N60" i="1"/>
  <c r="M60" i="1"/>
  <c r="L60" i="1"/>
  <c r="K60" i="1"/>
  <c r="J60" i="1"/>
  <c r="I60" i="1"/>
  <c r="H60" i="1"/>
  <c r="G60" i="1"/>
  <c r="F60" i="1"/>
  <c r="R60" i="1" s="1"/>
  <c r="E60" i="1"/>
  <c r="D60" i="1"/>
  <c r="Q59" i="1"/>
  <c r="P59" i="1"/>
  <c r="O59" i="1"/>
  <c r="N59" i="1"/>
  <c r="M59" i="1"/>
  <c r="L59" i="1"/>
  <c r="K59" i="1"/>
  <c r="J59" i="1"/>
  <c r="I59" i="1"/>
  <c r="H59" i="1"/>
  <c r="G59" i="1"/>
  <c r="F59" i="1"/>
  <c r="R59" i="1" s="1"/>
  <c r="E59" i="1"/>
  <c r="D59" i="1"/>
  <c r="Q58" i="1"/>
  <c r="P58" i="1"/>
  <c r="O58" i="1"/>
  <c r="N58" i="1"/>
  <c r="M58" i="1"/>
  <c r="L58" i="1"/>
  <c r="K58" i="1"/>
  <c r="J58" i="1"/>
  <c r="I58" i="1"/>
  <c r="H58" i="1"/>
  <c r="G58" i="1"/>
  <c r="F58" i="1"/>
  <c r="R58" i="1" s="1"/>
  <c r="E58" i="1"/>
  <c r="D58" i="1"/>
  <c r="Q57" i="1"/>
  <c r="P57" i="1"/>
  <c r="O57" i="1"/>
  <c r="N57" i="1"/>
  <c r="M57" i="1"/>
  <c r="L57" i="1"/>
  <c r="K57" i="1"/>
  <c r="J57" i="1"/>
  <c r="I57" i="1"/>
  <c r="H57" i="1"/>
  <c r="G57" i="1"/>
  <c r="F57" i="1"/>
  <c r="R57" i="1" s="1"/>
  <c r="E57" i="1"/>
  <c r="D57" i="1"/>
  <c r="Q56" i="1"/>
  <c r="Q54" i="1" s="1"/>
  <c r="P56" i="1"/>
  <c r="O56" i="1"/>
  <c r="N56" i="1"/>
  <c r="M56" i="1"/>
  <c r="L56" i="1"/>
  <c r="K56" i="1"/>
  <c r="J56" i="1"/>
  <c r="I56" i="1"/>
  <c r="H56" i="1"/>
  <c r="G56" i="1"/>
  <c r="F56" i="1"/>
  <c r="R56" i="1" s="1"/>
  <c r="E56" i="1"/>
  <c r="D56" i="1"/>
  <c r="Q55" i="1"/>
  <c r="P55" i="1"/>
  <c r="O55" i="1"/>
  <c r="N55" i="1"/>
  <c r="M55" i="1"/>
  <c r="M54" i="1" s="1"/>
  <c r="L55" i="1"/>
  <c r="L54" i="1" s="1"/>
  <c r="K55" i="1"/>
  <c r="K54" i="1" s="1"/>
  <c r="J55" i="1"/>
  <c r="I55" i="1"/>
  <c r="I54" i="1" s="1"/>
  <c r="H55" i="1"/>
  <c r="H54" i="1" s="1"/>
  <c r="G55" i="1"/>
  <c r="G54" i="1" s="1"/>
  <c r="F55" i="1"/>
  <c r="R55" i="1" s="1"/>
  <c r="E55" i="1"/>
  <c r="E54" i="1" s="1"/>
  <c r="D55" i="1"/>
  <c r="P54" i="1"/>
  <c r="O54" i="1"/>
  <c r="J54" i="1"/>
  <c r="D54" i="1"/>
  <c r="Q53" i="1"/>
  <c r="P53" i="1"/>
  <c r="O53" i="1"/>
  <c r="N53" i="1"/>
  <c r="M53" i="1"/>
  <c r="L53" i="1"/>
  <c r="K53" i="1"/>
  <c r="J53" i="1"/>
  <c r="I53" i="1"/>
  <c r="H53" i="1"/>
  <c r="G53" i="1"/>
  <c r="F53" i="1"/>
  <c r="R53" i="1" s="1"/>
  <c r="E53" i="1"/>
  <c r="D53" i="1"/>
  <c r="Q52" i="1"/>
  <c r="P52" i="1"/>
  <c r="O52" i="1"/>
  <c r="N52" i="1"/>
  <c r="M52" i="1"/>
  <c r="L52" i="1"/>
  <c r="K52" i="1"/>
  <c r="J52" i="1"/>
  <c r="I52" i="1"/>
  <c r="H52" i="1"/>
  <c r="G52" i="1"/>
  <c r="F52" i="1"/>
  <c r="R52" i="1" s="1"/>
  <c r="E52" i="1"/>
  <c r="D52" i="1"/>
  <c r="Q51" i="1"/>
  <c r="P51" i="1"/>
  <c r="O51" i="1"/>
  <c r="N51" i="1"/>
  <c r="M51" i="1"/>
  <c r="L51" i="1"/>
  <c r="L47" i="1" s="1"/>
  <c r="K51" i="1"/>
  <c r="J51" i="1"/>
  <c r="I51" i="1"/>
  <c r="H51" i="1"/>
  <c r="G51" i="1"/>
  <c r="F51" i="1"/>
  <c r="R51" i="1" s="1"/>
  <c r="E51" i="1"/>
  <c r="D51" i="1"/>
  <c r="Q50" i="1"/>
  <c r="P50" i="1"/>
  <c r="O50" i="1"/>
  <c r="N50" i="1"/>
  <c r="M50" i="1"/>
  <c r="L50" i="1"/>
  <c r="K50" i="1"/>
  <c r="J50" i="1"/>
  <c r="I50" i="1"/>
  <c r="H50" i="1"/>
  <c r="G50" i="1"/>
  <c r="F50" i="1"/>
  <c r="R50" i="1" s="1"/>
  <c r="E50" i="1"/>
  <c r="D50" i="1"/>
  <c r="Q49" i="1"/>
  <c r="P49" i="1"/>
  <c r="O49" i="1"/>
  <c r="N49" i="1"/>
  <c r="M49" i="1"/>
  <c r="L49" i="1"/>
  <c r="K49" i="1"/>
  <c r="J49" i="1"/>
  <c r="I49" i="1"/>
  <c r="H49" i="1"/>
  <c r="G49" i="1"/>
  <c r="F49" i="1"/>
  <c r="R49" i="1" s="1"/>
  <c r="E49" i="1"/>
  <c r="D49" i="1"/>
  <c r="Q48" i="1"/>
  <c r="Q47" i="1" s="1"/>
  <c r="P48" i="1"/>
  <c r="P47" i="1" s="1"/>
  <c r="O48" i="1"/>
  <c r="O47" i="1" s="1"/>
  <c r="N48" i="1"/>
  <c r="N47" i="1" s="1"/>
  <c r="M48" i="1"/>
  <c r="L48" i="1"/>
  <c r="K48" i="1"/>
  <c r="J48" i="1"/>
  <c r="I48" i="1"/>
  <c r="I47" i="1" s="1"/>
  <c r="H48" i="1"/>
  <c r="G48" i="1"/>
  <c r="F48" i="1"/>
  <c r="R48" i="1" s="1"/>
  <c r="E48" i="1"/>
  <c r="E47" i="1" s="1"/>
  <c r="D48" i="1"/>
  <c r="D47" i="1" s="1"/>
  <c r="M47" i="1"/>
  <c r="K47" i="1"/>
  <c r="J47" i="1"/>
  <c r="H47" i="1"/>
  <c r="G47" i="1"/>
  <c r="Q46" i="1"/>
  <c r="P46" i="1"/>
  <c r="O46" i="1"/>
  <c r="N46" i="1"/>
  <c r="M46" i="1"/>
  <c r="L46" i="1"/>
  <c r="K46" i="1"/>
  <c r="J46" i="1"/>
  <c r="I46" i="1"/>
  <c r="H46" i="1"/>
  <c r="G46" i="1"/>
  <c r="F46" i="1"/>
  <c r="R46" i="1" s="1"/>
  <c r="E46" i="1"/>
  <c r="D46" i="1"/>
  <c r="Q45" i="1"/>
  <c r="P45" i="1"/>
  <c r="O45" i="1"/>
  <c r="N45" i="1"/>
  <c r="M45" i="1"/>
  <c r="L45" i="1"/>
  <c r="K45" i="1"/>
  <c r="J45" i="1"/>
  <c r="I45" i="1"/>
  <c r="H45" i="1"/>
  <c r="G45" i="1"/>
  <c r="F45" i="1"/>
  <c r="R45" i="1" s="1"/>
  <c r="E45" i="1"/>
  <c r="D45" i="1"/>
  <c r="Q44" i="1"/>
  <c r="P44" i="1"/>
  <c r="O44" i="1"/>
  <c r="N44" i="1"/>
  <c r="M44" i="1"/>
  <c r="L44" i="1"/>
  <c r="K44" i="1"/>
  <c r="J44" i="1"/>
  <c r="I44" i="1"/>
  <c r="H44" i="1"/>
  <c r="G44" i="1"/>
  <c r="F44" i="1"/>
  <c r="R44" i="1" s="1"/>
  <c r="E44" i="1"/>
  <c r="D44" i="1"/>
  <c r="Q43" i="1"/>
  <c r="P43" i="1"/>
  <c r="O43" i="1"/>
  <c r="N43" i="1"/>
  <c r="M43" i="1"/>
  <c r="L43" i="1"/>
  <c r="K43" i="1"/>
  <c r="J43" i="1"/>
  <c r="I43" i="1"/>
  <c r="H43" i="1"/>
  <c r="G43" i="1"/>
  <c r="F43" i="1"/>
  <c r="R43" i="1" s="1"/>
  <c r="E43" i="1"/>
  <c r="D43" i="1"/>
  <c r="Q42" i="1"/>
  <c r="P42" i="1"/>
  <c r="O42" i="1"/>
  <c r="N42" i="1"/>
  <c r="M42" i="1"/>
  <c r="L42" i="1"/>
  <c r="K42" i="1"/>
  <c r="J42" i="1"/>
  <c r="I42" i="1"/>
  <c r="H42" i="1"/>
  <c r="G42" i="1"/>
  <c r="F42" i="1"/>
  <c r="R42" i="1" s="1"/>
  <c r="E42" i="1"/>
  <c r="D42" i="1"/>
  <c r="Q41" i="1"/>
  <c r="P41" i="1"/>
  <c r="O41" i="1"/>
  <c r="N41" i="1"/>
  <c r="M41" i="1"/>
  <c r="L41" i="1"/>
  <c r="K41" i="1"/>
  <c r="J41" i="1"/>
  <c r="I41" i="1"/>
  <c r="H41" i="1"/>
  <c r="G41" i="1"/>
  <c r="F41" i="1"/>
  <c r="R41" i="1" s="1"/>
  <c r="E41" i="1"/>
  <c r="D41" i="1"/>
  <c r="Q40" i="1"/>
  <c r="Q38" i="1" s="1"/>
  <c r="P40" i="1"/>
  <c r="O40" i="1"/>
  <c r="N40" i="1"/>
  <c r="M40" i="1"/>
  <c r="L40" i="1"/>
  <c r="K40" i="1"/>
  <c r="J40" i="1"/>
  <c r="I40" i="1"/>
  <c r="H40" i="1"/>
  <c r="G40" i="1"/>
  <c r="F40" i="1"/>
  <c r="R40" i="1" s="1"/>
  <c r="E40" i="1"/>
  <c r="E38" i="1" s="1"/>
  <c r="D40" i="1"/>
  <c r="D38" i="1" s="1"/>
  <c r="Q39" i="1"/>
  <c r="P39" i="1"/>
  <c r="O39" i="1"/>
  <c r="N39" i="1"/>
  <c r="M39" i="1"/>
  <c r="L39" i="1"/>
  <c r="L38" i="1" s="1"/>
  <c r="K39" i="1"/>
  <c r="J39" i="1"/>
  <c r="J38" i="1" s="1"/>
  <c r="I39" i="1"/>
  <c r="I38" i="1" s="1"/>
  <c r="H39" i="1"/>
  <c r="H38" i="1" s="1"/>
  <c r="G39" i="1"/>
  <c r="G38" i="1" s="1"/>
  <c r="F39" i="1"/>
  <c r="R39" i="1" s="1"/>
  <c r="R38" i="1" s="1"/>
  <c r="E39" i="1"/>
  <c r="D39" i="1"/>
  <c r="P38" i="1"/>
  <c r="O38" i="1"/>
  <c r="N38" i="1"/>
  <c r="M38" i="1"/>
  <c r="K38" i="1"/>
  <c r="Q37" i="1"/>
  <c r="P37" i="1"/>
  <c r="O37" i="1"/>
  <c r="N37" i="1"/>
  <c r="M37" i="1"/>
  <c r="L37" i="1"/>
  <c r="K37" i="1"/>
  <c r="J37" i="1"/>
  <c r="I37" i="1"/>
  <c r="H37" i="1"/>
  <c r="G37" i="1"/>
  <c r="F37" i="1"/>
  <c r="R37" i="1" s="1"/>
  <c r="E37" i="1"/>
  <c r="D37" i="1"/>
  <c r="Q36" i="1"/>
  <c r="P36" i="1"/>
  <c r="O36" i="1"/>
  <c r="N36" i="1"/>
  <c r="M36" i="1"/>
  <c r="L36" i="1"/>
  <c r="K36" i="1"/>
  <c r="J36" i="1"/>
  <c r="I36" i="1"/>
  <c r="H36" i="1"/>
  <c r="G36" i="1"/>
  <c r="F36" i="1"/>
  <c r="R36" i="1" s="1"/>
  <c r="E36" i="1"/>
  <c r="D36" i="1"/>
  <c r="Q35" i="1"/>
  <c r="P35" i="1"/>
  <c r="O35" i="1"/>
  <c r="N35" i="1"/>
  <c r="M35" i="1"/>
  <c r="L35" i="1"/>
  <c r="K35" i="1"/>
  <c r="J35" i="1"/>
  <c r="I35" i="1"/>
  <c r="H35" i="1"/>
  <c r="G35" i="1"/>
  <c r="F35" i="1"/>
  <c r="R35" i="1" s="1"/>
  <c r="E35" i="1"/>
  <c r="D35" i="1"/>
  <c r="Q34" i="1"/>
  <c r="P34" i="1"/>
  <c r="O34" i="1"/>
  <c r="N34" i="1"/>
  <c r="M34" i="1"/>
  <c r="L34" i="1"/>
  <c r="K34" i="1"/>
  <c r="J34" i="1"/>
  <c r="I34" i="1"/>
  <c r="H34" i="1"/>
  <c r="G34" i="1"/>
  <c r="F34" i="1"/>
  <c r="R34" i="1" s="1"/>
  <c r="E34" i="1"/>
  <c r="D34" i="1"/>
  <c r="Q33" i="1"/>
  <c r="P33" i="1"/>
  <c r="O33" i="1"/>
  <c r="N33" i="1"/>
  <c r="M33" i="1"/>
  <c r="L33" i="1"/>
  <c r="K33" i="1"/>
  <c r="J33" i="1"/>
  <c r="I33" i="1"/>
  <c r="H33" i="1"/>
  <c r="G33" i="1"/>
  <c r="F33" i="1"/>
  <c r="R33" i="1" s="1"/>
  <c r="E33" i="1"/>
  <c r="D33" i="1"/>
  <c r="Q32" i="1"/>
  <c r="P32" i="1"/>
  <c r="O32" i="1"/>
  <c r="N32" i="1"/>
  <c r="M32" i="1"/>
  <c r="L32" i="1"/>
  <c r="K32" i="1"/>
  <c r="J32" i="1"/>
  <c r="I32" i="1"/>
  <c r="I28" i="1" s="1"/>
  <c r="H32" i="1"/>
  <c r="G32" i="1"/>
  <c r="F32" i="1"/>
  <c r="R32" i="1" s="1"/>
  <c r="E32" i="1"/>
  <c r="D32" i="1"/>
  <c r="Q31" i="1"/>
  <c r="P31" i="1"/>
  <c r="O31" i="1"/>
  <c r="N31" i="1"/>
  <c r="M31" i="1"/>
  <c r="L31" i="1"/>
  <c r="K31" i="1"/>
  <c r="J31" i="1"/>
  <c r="I31" i="1"/>
  <c r="H31" i="1"/>
  <c r="G31" i="1"/>
  <c r="F31" i="1"/>
  <c r="R31" i="1" s="1"/>
  <c r="E31" i="1"/>
  <c r="D31" i="1"/>
  <c r="Q30" i="1"/>
  <c r="P30" i="1"/>
  <c r="O30" i="1"/>
  <c r="N30" i="1"/>
  <c r="M30" i="1"/>
  <c r="L30" i="1"/>
  <c r="K30" i="1"/>
  <c r="J30" i="1"/>
  <c r="J28" i="1" s="1"/>
  <c r="I30" i="1"/>
  <c r="H30" i="1"/>
  <c r="G30" i="1"/>
  <c r="F30" i="1"/>
  <c r="R30" i="1" s="1"/>
  <c r="E30" i="1"/>
  <c r="D30" i="1"/>
  <c r="Q29" i="1"/>
  <c r="P29" i="1"/>
  <c r="P28" i="1" s="1"/>
  <c r="O29" i="1"/>
  <c r="O28" i="1" s="1"/>
  <c r="N29" i="1"/>
  <c r="N28" i="1" s="1"/>
  <c r="M29" i="1"/>
  <c r="M28" i="1" s="1"/>
  <c r="L29" i="1"/>
  <c r="L28" i="1" s="1"/>
  <c r="K29" i="1"/>
  <c r="K28" i="1" s="1"/>
  <c r="J29" i="1"/>
  <c r="I29" i="1"/>
  <c r="H29" i="1"/>
  <c r="G29" i="1"/>
  <c r="F29" i="1"/>
  <c r="F28" i="1" s="1"/>
  <c r="E29" i="1"/>
  <c r="E28" i="1" s="1"/>
  <c r="D29" i="1"/>
  <c r="D28" i="1" s="1"/>
  <c r="Q28" i="1"/>
  <c r="H28" i="1"/>
  <c r="G28" i="1"/>
  <c r="Q27" i="1"/>
  <c r="P27" i="1"/>
  <c r="O27" i="1"/>
  <c r="N27" i="1"/>
  <c r="M27" i="1"/>
  <c r="L27" i="1"/>
  <c r="K27" i="1"/>
  <c r="J27" i="1"/>
  <c r="I27" i="1"/>
  <c r="H27" i="1"/>
  <c r="G27" i="1"/>
  <c r="F27" i="1"/>
  <c r="R27" i="1" s="1"/>
  <c r="E27" i="1"/>
  <c r="D27" i="1"/>
  <c r="Q26" i="1"/>
  <c r="P26" i="1"/>
  <c r="O26" i="1"/>
  <c r="N26" i="1"/>
  <c r="M26" i="1"/>
  <c r="L26" i="1"/>
  <c r="K26" i="1"/>
  <c r="J26" i="1"/>
  <c r="I26" i="1"/>
  <c r="H26" i="1"/>
  <c r="G26" i="1"/>
  <c r="F26" i="1"/>
  <c r="R26" i="1" s="1"/>
  <c r="E26" i="1"/>
  <c r="D26" i="1"/>
  <c r="Q25" i="1"/>
  <c r="P25" i="1"/>
  <c r="O25" i="1"/>
  <c r="N25" i="1"/>
  <c r="M25" i="1"/>
  <c r="L25" i="1"/>
  <c r="K25" i="1"/>
  <c r="J25" i="1"/>
  <c r="I25" i="1"/>
  <c r="H25" i="1"/>
  <c r="G25" i="1"/>
  <c r="F25" i="1"/>
  <c r="R25" i="1" s="1"/>
  <c r="E25" i="1"/>
  <c r="D25" i="1"/>
  <c r="Q24" i="1"/>
  <c r="P24" i="1"/>
  <c r="O24" i="1"/>
  <c r="N24" i="1"/>
  <c r="M24" i="1"/>
  <c r="L24" i="1"/>
  <c r="K24" i="1"/>
  <c r="J24" i="1"/>
  <c r="I24" i="1"/>
  <c r="H24" i="1"/>
  <c r="G24" i="1"/>
  <c r="F24" i="1"/>
  <c r="R24" i="1" s="1"/>
  <c r="E24" i="1"/>
  <c r="D24" i="1"/>
  <c r="Q23" i="1"/>
  <c r="P23" i="1"/>
  <c r="O23" i="1"/>
  <c r="N23" i="1"/>
  <c r="M23" i="1"/>
  <c r="L23" i="1"/>
  <c r="K23" i="1"/>
  <c r="J23" i="1"/>
  <c r="I23" i="1"/>
  <c r="H23" i="1"/>
  <c r="G23" i="1"/>
  <c r="F23" i="1"/>
  <c r="R23" i="1" s="1"/>
  <c r="E23" i="1"/>
  <c r="D23" i="1"/>
  <c r="Q22" i="1"/>
  <c r="P22" i="1"/>
  <c r="O22" i="1"/>
  <c r="O18" i="1" s="1"/>
  <c r="N22" i="1"/>
  <c r="M22" i="1"/>
  <c r="L22" i="1"/>
  <c r="K22" i="1"/>
  <c r="J22" i="1"/>
  <c r="I22" i="1"/>
  <c r="H22" i="1"/>
  <c r="G22" i="1"/>
  <c r="F22" i="1"/>
  <c r="R22" i="1" s="1"/>
  <c r="E22" i="1"/>
  <c r="D22" i="1"/>
  <c r="Q21" i="1"/>
  <c r="P21" i="1"/>
  <c r="O21" i="1"/>
  <c r="N21" i="1"/>
  <c r="M21" i="1"/>
  <c r="L21" i="1"/>
  <c r="K21" i="1"/>
  <c r="J21" i="1"/>
  <c r="I21" i="1"/>
  <c r="H21" i="1"/>
  <c r="G21" i="1"/>
  <c r="F21" i="1"/>
  <c r="R21" i="1" s="1"/>
  <c r="E21" i="1"/>
  <c r="D21" i="1"/>
  <c r="Q20" i="1"/>
  <c r="P20" i="1"/>
  <c r="P18" i="1" s="1"/>
  <c r="O20" i="1"/>
  <c r="N20" i="1"/>
  <c r="M20" i="1"/>
  <c r="L20" i="1"/>
  <c r="K20" i="1"/>
  <c r="J20" i="1"/>
  <c r="I20" i="1"/>
  <c r="H20" i="1"/>
  <c r="G20" i="1"/>
  <c r="F20" i="1"/>
  <c r="R20" i="1" s="1"/>
  <c r="E20" i="1"/>
  <c r="D20" i="1"/>
  <c r="D18" i="1" s="1"/>
  <c r="Q19" i="1"/>
  <c r="Q18" i="1" s="1"/>
  <c r="P19" i="1"/>
  <c r="O19" i="1"/>
  <c r="N19" i="1"/>
  <c r="M19" i="1"/>
  <c r="L19" i="1"/>
  <c r="L18" i="1" s="1"/>
  <c r="K19" i="1"/>
  <c r="K18" i="1" s="1"/>
  <c r="J19" i="1"/>
  <c r="J18" i="1" s="1"/>
  <c r="I19" i="1"/>
  <c r="I18" i="1" s="1"/>
  <c r="H19" i="1"/>
  <c r="H18" i="1" s="1"/>
  <c r="G19" i="1"/>
  <c r="G18" i="1" s="1"/>
  <c r="F19" i="1"/>
  <c r="R19" i="1" s="1"/>
  <c r="E19" i="1"/>
  <c r="E18" i="1" s="1"/>
  <c r="D19" i="1"/>
  <c r="N18" i="1"/>
  <c r="M18" i="1"/>
  <c r="Q17" i="1"/>
  <c r="P17" i="1"/>
  <c r="O17" i="1"/>
  <c r="N17" i="1"/>
  <c r="M17" i="1"/>
  <c r="L17" i="1"/>
  <c r="K17" i="1"/>
  <c r="J17" i="1"/>
  <c r="I17" i="1"/>
  <c r="H17" i="1"/>
  <c r="G17" i="1"/>
  <c r="F17" i="1"/>
  <c r="R17" i="1" s="1"/>
  <c r="E17" i="1"/>
  <c r="D17" i="1"/>
  <c r="Q16" i="1"/>
  <c r="P16" i="1"/>
  <c r="O16" i="1"/>
  <c r="N16" i="1"/>
  <c r="M16" i="1"/>
  <c r="L16" i="1"/>
  <c r="K16" i="1"/>
  <c r="J16" i="1"/>
  <c r="I16" i="1"/>
  <c r="I12" i="1" s="1"/>
  <c r="H16" i="1"/>
  <c r="H12" i="1" s="1"/>
  <c r="G16" i="1"/>
  <c r="F16" i="1"/>
  <c r="R16" i="1" s="1"/>
  <c r="E16" i="1"/>
  <c r="D16" i="1"/>
  <c r="Q15" i="1"/>
  <c r="P15" i="1"/>
  <c r="O15" i="1"/>
  <c r="N15" i="1"/>
  <c r="M15" i="1"/>
  <c r="L15" i="1"/>
  <c r="K15" i="1"/>
  <c r="J15" i="1"/>
  <c r="I15" i="1"/>
  <c r="H15" i="1"/>
  <c r="G15" i="1"/>
  <c r="F15" i="1"/>
  <c r="R15" i="1" s="1"/>
  <c r="E15" i="1"/>
  <c r="D15" i="1"/>
  <c r="Q14" i="1"/>
  <c r="P14" i="1"/>
  <c r="O14" i="1"/>
  <c r="N14" i="1"/>
  <c r="M14" i="1"/>
  <c r="L14" i="1"/>
  <c r="K14" i="1"/>
  <c r="J14" i="1"/>
  <c r="J12" i="1" s="1"/>
  <c r="I14" i="1"/>
  <c r="H14" i="1"/>
  <c r="G14" i="1"/>
  <c r="F14" i="1"/>
  <c r="R14" i="1" s="1"/>
  <c r="E14" i="1"/>
  <c r="D14" i="1"/>
  <c r="Q13" i="1"/>
  <c r="Q12" i="1" s="1"/>
  <c r="P13" i="1"/>
  <c r="P12" i="1" s="1"/>
  <c r="O13" i="1"/>
  <c r="O12" i="1" s="1"/>
  <c r="N13" i="1"/>
  <c r="N12" i="1" s="1"/>
  <c r="M13" i="1"/>
  <c r="M12" i="1" s="1"/>
  <c r="L13" i="1"/>
  <c r="L12" i="1" s="1"/>
  <c r="K13" i="1"/>
  <c r="K12" i="1" s="1"/>
  <c r="J13" i="1"/>
  <c r="I13" i="1"/>
  <c r="H13" i="1"/>
  <c r="G13" i="1"/>
  <c r="F13" i="1"/>
  <c r="F12" i="1" s="1"/>
  <c r="E13" i="1"/>
  <c r="E12" i="1" s="1"/>
  <c r="D13" i="1"/>
  <c r="D12" i="1" s="1"/>
  <c r="G12" i="1"/>
  <c r="C4" i="1"/>
  <c r="C3" i="1"/>
  <c r="H11" i="1" l="1"/>
  <c r="H85" i="1"/>
  <c r="O85" i="1"/>
  <c r="O11" i="1"/>
  <c r="I11" i="1"/>
  <c r="I85" i="1"/>
  <c r="D85" i="1"/>
  <c r="D11" i="1"/>
  <c r="E76" i="1"/>
  <c r="E11" i="1" s="1"/>
  <c r="Q76" i="1"/>
  <c r="Q85" i="1" s="1"/>
  <c r="R18" i="1"/>
  <c r="R80" i="1"/>
  <c r="R76" i="1" s="1"/>
  <c r="K11" i="1"/>
  <c r="K85" i="1"/>
  <c r="R47" i="1"/>
  <c r="L85" i="1"/>
  <c r="L11" i="1"/>
  <c r="J11" i="1"/>
  <c r="J85" i="1"/>
  <c r="R64" i="1"/>
  <c r="M76" i="1"/>
  <c r="M85" i="1" s="1"/>
  <c r="N85" i="1"/>
  <c r="N11" i="1"/>
  <c r="G11" i="1"/>
  <c r="R54" i="1"/>
  <c r="P85" i="1"/>
  <c r="P11" i="1"/>
  <c r="E85" i="1"/>
  <c r="G85" i="1"/>
  <c r="R70" i="1"/>
  <c r="R69" i="1" s="1"/>
  <c r="R29" i="1"/>
  <c r="R28" i="1" s="1"/>
  <c r="F18" i="1"/>
  <c r="F85" i="1" s="1"/>
  <c r="F38" i="1"/>
  <c r="F11" i="1" s="1"/>
  <c r="F54" i="1"/>
  <c r="R13" i="1"/>
  <c r="R12" i="1" s="1"/>
  <c r="F83" i="1"/>
  <c r="F76" i="1" s="1"/>
  <c r="F47" i="1"/>
  <c r="R85" i="1" l="1"/>
  <c r="Q11" i="1"/>
  <c r="M11" i="1"/>
  <c r="R11" i="1" s="1"/>
</calcChain>
</file>

<file path=xl/sharedStrings.xml><?xml version="1.0" encoding="utf-8"?>
<sst xmlns="http://schemas.openxmlformats.org/spreadsheetml/2006/main" count="95" uniqueCount="95">
  <si>
    <t>Al 31 de Agosto 2026</t>
  </si>
  <si>
    <t xml:space="preserve">Ejecución de Gasto y Aplicaciones Financieras </t>
  </si>
  <si>
    <t>En RD$</t>
  </si>
  <si>
    <t xml:space="preserve">Gasto devengado 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</si>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</sst>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2" borderId="2" xfId="0" applyFont="1" applyFill="1" applyBorder="1" applyAlignment="1">
      <alignment vertical="center"/>
    </xf>
    <xf numFmtId="43" fontId="6" fillId="2" borderId="2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43" fontId="6" fillId="2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0" borderId="8" xfId="0" applyFont="1" applyBorder="1" applyAlignment="1">
      <alignment horizontal="left"/>
    </xf>
    <xf numFmtId="164" fontId="7" fillId="0" borderId="8" xfId="1" applyNumberFormat="1" applyFont="1" applyBorder="1"/>
    <xf numFmtId="43" fontId="7" fillId="0" borderId="8" xfId="1" applyFont="1" applyBorder="1"/>
    <xf numFmtId="0" fontId="7" fillId="0" borderId="0" xfId="0" applyFont="1" applyAlignment="1">
      <alignment horizontal="left" indent="1"/>
    </xf>
    <xf numFmtId="164" fontId="7" fillId="0" borderId="0" xfId="1" applyNumberFormat="1" applyFont="1"/>
    <xf numFmtId="43" fontId="7" fillId="0" borderId="0" xfId="1" applyFont="1"/>
    <xf numFmtId="0" fontId="8" fillId="0" borderId="0" xfId="0" applyFont="1" applyAlignment="1">
      <alignment horizontal="left" indent="2"/>
    </xf>
    <xf numFmtId="164" fontId="8" fillId="0" borderId="0" xfId="1" applyNumberFormat="1" applyFont="1"/>
    <xf numFmtId="43" fontId="8" fillId="0" borderId="0" xfId="1" applyFont="1"/>
    <xf numFmtId="164" fontId="8" fillId="4" borderId="0" xfId="1" applyNumberFormat="1" applyFont="1" applyFill="1" applyBorder="1"/>
    <xf numFmtId="43" fontId="8" fillId="0" borderId="0" xfId="1" applyFont="1" applyFill="1"/>
    <xf numFmtId="164" fontId="7" fillId="4" borderId="0" xfId="1" applyNumberFormat="1" applyFont="1" applyFill="1" applyBorder="1"/>
    <xf numFmtId="0" fontId="6" fillId="2" borderId="9" xfId="0" applyFont="1" applyFill="1" applyBorder="1" applyAlignment="1">
      <alignment vertical="center"/>
    </xf>
    <xf numFmtId="164" fontId="6" fillId="2" borderId="9" xfId="1" applyNumberFormat="1" applyFont="1" applyFill="1" applyBorder="1"/>
    <xf numFmtId="43" fontId="6" fillId="2" borderId="9" xfId="1" applyFont="1" applyFill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19"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bottom" textRotation="0" wrapText="0" indent="2" justifyLastLine="0" shrinkToFit="0" readingOrder="0"/>
    </dxf>
    <dxf>
      <border outline="0"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ransparencia%20base%20de%20datos%202026.xlsx" TargetMode="External"/><Relationship Id="rId2" Type="http://schemas.openxmlformats.org/officeDocument/2006/relationships/externalLinkPath" Target="file:///\\cnzfenx400\COMUN\PRESUPUESTO\2026\2026-Transparencia\8.%20Transparencia%20Agosto%202026\Transparencia%20base%20de%20datos%202026.xlsx" TargetMode="External"/><Relationship Id="rId1" Type="http://schemas.openxmlformats.org/officeDocument/2006/relationships/externalLinkPath" Target="/PRESUPUESTO/2026/2026-Transparencia/8.%20Transparencia%20Agosto%202026/Transparencia%20base%20de%20dat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1 Presupuesto Aprobado"/>
      <sheetName val="P2 Presupuesto Aprobado-Ejec "/>
      <sheetName val="P3 Ejecucion "/>
      <sheetName val="PUENTE DE VALORES A SUSTITUIR"/>
      <sheetName val="VALORES A SUSTITUIR"/>
      <sheetName val="PUENTE PRESUPUESTO"/>
      <sheetName val="PRESUPUESTO A SUSTITUIR"/>
    </sheetNames>
    <sheetDataSet>
      <sheetData sheetId="0">
        <row r="3">
          <cell r="C3" t="str">
            <v>CONSEJO NACIONAL DE ZONAS FRANCAS DE EXPORTACIÓN</v>
          </cell>
        </row>
        <row r="4">
          <cell r="C4" t="str">
            <v>CNZFE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4E7A1C-A591-487E-AD35-DD5324E015F6}" name="Tabla5" displayName="Tabla5" ref="C10:R85" totalsRowShown="0" headerRowDxfId="18" dataDxfId="17" headerRowBorderDxfId="16">
  <autoFilter ref="C10:R85" xr:uid="{00000000-0009-0000-0100-000005000000}"/>
  <tableColumns count="16">
    <tableColumn id="1" xr3:uid="{87453AD4-AB27-48D7-9E6A-D3EFDD1F398A}" name="DETALLE" dataDxfId="15"/>
    <tableColumn id="2" xr3:uid="{B94242D2-9EDF-4234-8A58-5C15B0026BCB}" name="Presupuesto Aprobado" dataDxfId="14">
      <calculatedColumnFormula>IFERROR(VLOOKUP(Tabla5[[#This Row],[DETALLE]],[1]!P1PRESUPUESTO[#Data],2,FALSE),0)</calculatedColumnFormula>
    </tableColumn>
    <tableColumn id="3" xr3:uid="{77A6498C-0166-457B-8670-CA5E7B4DB957}" name="Presupuesto Modificado" dataDxfId="13">
      <calculatedColumnFormula>IFERROR(VLOOKUP(Tabla5[[#This Row],[DETALLE]],[1]!P1PRESUPUESTO[#Data],3,FALSE),0)</calculatedColumnFormula>
    </tableColumn>
    <tableColumn id="4" xr3:uid="{B7F3D66E-55CD-405A-B0E9-6594661DF277}" name="Enero " dataDxfId="12" dataCellStyle="Millares">
      <calculatedColumnFormula>IFERROR(VLOOKUP(Tabla5[[#This Row],[DETALLE]],[1]!P3EJECUCION[#Data],2,FALSE),0)</calculatedColumnFormula>
    </tableColumn>
    <tableColumn id="5" xr3:uid="{1723E86F-04AB-4415-A458-A3160D96B02B}" name="Febrero" dataDxfId="11" dataCellStyle="Millares">
      <calculatedColumnFormula>IFERROR(VLOOKUP(Tabla5[[#This Row],[DETALLE]],[1]!P3EJECUCION[#Data],3,FALSE),0)</calculatedColumnFormula>
    </tableColumn>
    <tableColumn id="6" xr3:uid="{BC102956-B149-4461-977F-1D3451811326}" name="Marzo" dataDxfId="10" dataCellStyle="Millares">
      <calculatedColumnFormula>IFERROR(VLOOKUP(Tabla5[[#This Row],[DETALLE]],[1]!P3EJECUCION[#Data],4,FALSE),0)</calculatedColumnFormula>
    </tableColumn>
    <tableColumn id="7" xr3:uid="{FB5297DC-8044-43AE-B6AA-48817EBA29BF}" name="Abril" dataDxfId="9" dataCellStyle="Millares">
      <calculatedColumnFormula>IFERROR(VLOOKUP(Tabla5[[#This Row],[DETALLE]],[1]!P3EJECUCION[#Data],5,FALSE),0)</calculatedColumnFormula>
    </tableColumn>
    <tableColumn id="8" xr3:uid="{A8AEE8F2-A33B-4A06-87FF-7BE402492694}" name="Mayo" dataDxfId="8" dataCellStyle="Millares">
      <calculatedColumnFormula>IFERROR(VLOOKUP(Tabla5[[#This Row],[DETALLE]],[1]!P3EJECUCION[#Data],6,FALSE),0)</calculatedColumnFormula>
    </tableColumn>
    <tableColumn id="9" xr3:uid="{751DBA4C-A10B-48ED-9B2C-42FD9A341099}" name="Junio" dataDxfId="7" dataCellStyle="Millares">
      <calculatedColumnFormula>IFERROR(VLOOKUP(Tabla5[[#This Row],[DETALLE]],[1]!P3EJECUCION[#Data],7,FALSE),0)</calculatedColumnFormula>
    </tableColumn>
    <tableColumn id="10" xr3:uid="{5D39E488-DC9E-419A-AF56-A4EFCF4F3233}" name="Julio" dataDxfId="6" dataCellStyle="Millares">
      <calculatedColumnFormula>IFERROR(VLOOKUP(Tabla5[[#This Row],[DETALLE]],[1]!P3EJECUCION[#Data],8,FALSE),0)</calculatedColumnFormula>
    </tableColumn>
    <tableColumn id="11" xr3:uid="{000DDCC7-D959-403F-A774-AD8B06A0F3DA}" name="Agosto " dataDxfId="5">
      <calculatedColumnFormula>IFERROR(VLOOKUP(Tabla5[[#This Row],[DETALLE]],[1]!P3EJECUCION[#Data],9,FALSE),0)</calculatedColumnFormula>
    </tableColumn>
    <tableColumn id="12" xr3:uid="{C0D2CA9C-15FF-458E-8BDD-0DD0FEEFCB58}" name="Septiembre" dataDxfId="4">
      <calculatedColumnFormula>IFERROR(VLOOKUP(Tabla5[[#This Row],[DETALLE]],[1]!P3EJECUCION[#Data],10,FALSE),0)</calculatedColumnFormula>
    </tableColumn>
    <tableColumn id="13" xr3:uid="{C0D25A8A-B326-416F-BB4D-23D8660E1D49}" name="Octubre" dataDxfId="3">
      <calculatedColumnFormula>IFERROR(VLOOKUP(Tabla5[[#This Row],[DETALLE]],[1]!P3EJECUCION[#Data],11,FALSE),0)</calculatedColumnFormula>
    </tableColumn>
    <tableColumn id="14" xr3:uid="{E9CE3869-AFBD-4DC2-9CA2-1C264EF8C111}" name="Noviembre " dataDxfId="2">
      <calculatedColumnFormula>IFERROR(VLOOKUP(Tabla5[[#This Row],[DETALLE]],[1]!P3EJECUCION[#Data],12,FALSE),0)</calculatedColumnFormula>
    </tableColumn>
    <tableColumn id="15" xr3:uid="{7BC737BB-F15A-4DDC-BD59-23404EBB9F0C}" name="Diciembre" dataDxfId="1">
      <calculatedColumnFormula>IFERROR(VLOOKUP(Tabla5[[#This Row],[DETALLE]],[1]!P3EJECUCION[#Data],13,FALSE),0)</calculatedColumnFormula>
    </tableColumn>
    <tableColumn id="16" xr3:uid="{51309D26-59DF-4B6C-A92E-BC6B75AA861A}" name="Total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009B-62E1-4B3F-AF0F-810A051CF400}">
  <dimension ref="C3:R85"/>
  <sheetViews>
    <sheetView showGridLines="0" tabSelected="1" topLeftCell="A15" zoomScale="90" zoomScaleNormal="90" zoomScaleSheetLayoutView="70" workbookViewId="0">
      <selection activeCell="H19" sqref="H19"/>
    </sheetView>
  </sheetViews>
  <sheetFormatPr baseColWidth="10" defaultColWidth="11.42578125" defaultRowHeight="15" x14ac:dyDescent="0.25"/>
  <cols>
    <col min="1" max="1" width="6.140625" customWidth="1"/>
    <col min="2" max="2" width="6" customWidth="1"/>
    <col min="3" max="3" width="103.140625" bestFit="1" customWidth="1"/>
    <col min="4" max="5" width="20" bestFit="1" customWidth="1"/>
    <col min="6" max="12" width="16.7109375" style="35" bestFit="1" customWidth="1"/>
    <col min="13" max="13" width="16.7109375" bestFit="1" customWidth="1"/>
    <col min="14" max="14" width="19.140625" bestFit="1" customWidth="1"/>
    <col min="15" max="15" width="16.7109375" bestFit="1" customWidth="1"/>
    <col min="16" max="16" width="18.85546875" bestFit="1" customWidth="1"/>
    <col min="17" max="17" width="17.85546875" customWidth="1"/>
    <col min="18" max="18" width="18.140625" bestFit="1" customWidth="1"/>
  </cols>
  <sheetData>
    <row r="3" spans="3:18" ht="28.5" customHeight="1" x14ac:dyDescent="0.25">
      <c r="C3" s="1" t="str">
        <f>'[1]P1 Presupuesto Aprobado'!C3:E3</f>
        <v>CONSEJO NACIONAL DE ZONAS FRANCAS DE EXPORTACIÓN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3:18" ht="21" customHeight="1" x14ac:dyDescent="0.25">
      <c r="C4" s="3" t="str">
        <f>'[1]P1 Presupuesto Aprobado'!C4:E4</f>
        <v>CNZFE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3:18" ht="18.75" x14ac:dyDescent="0.25">
      <c r="C5" s="5" t="s">
        <v>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3:18" ht="18.75" x14ac:dyDescent="0.25">
      <c r="C6" s="7" t="s">
        <v>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3:18" ht="15.75" customHeight="1" x14ac:dyDescent="0.25">
      <c r="C7" s="8" t="s">
        <v>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9" spans="3:18" ht="15.75" x14ac:dyDescent="0.25">
      <c r="C9" s="9"/>
      <c r="D9" s="10"/>
      <c r="E9" s="10"/>
      <c r="F9" s="11" t="s">
        <v>3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</row>
    <row r="10" spans="3:18" ht="31.5" x14ac:dyDescent="0.25">
      <c r="C10" s="14" t="s">
        <v>4</v>
      </c>
      <c r="D10" s="15" t="s">
        <v>5</v>
      </c>
      <c r="E10" s="15" t="s">
        <v>6</v>
      </c>
      <c r="F10" s="16" t="s">
        <v>7</v>
      </c>
      <c r="G10" s="16" t="s">
        <v>8</v>
      </c>
      <c r="H10" s="16" t="s">
        <v>9</v>
      </c>
      <c r="I10" s="16" t="s">
        <v>10</v>
      </c>
      <c r="J10" s="17" t="s">
        <v>11</v>
      </c>
      <c r="K10" s="16" t="s">
        <v>12</v>
      </c>
      <c r="L10" s="17" t="s">
        <v>13</v>
      </c>
      <c r="M10" s="18" t="s">
        <v>14</v>
      </c>
      <c r="N10" s="18" t="s">
        <v>15</v>
      </c>
      <c r="O10" s="18" t="s">
        <v>16</v>
      </c>
      <c r="P10" s="18" t="s">
        <v>17</v>
      </c>
      <c r="Q10" s="19" t="s">
        <v>18</v>
      </c>
      <c r="R10" s="18" t="s">
        <v>19</v>
      </c>
    </row>
    <row r="11" spans="3:18" ht="15.75" x14ac:dyDescent="0.25">
      <c r="C11" s="20" t="s">
        <v>20</v>
      </c>
      <c r="D11" s="21">
        <f>D12+D18+D28+D38+D47+D54+D64+D69+D72+D76</f>
        <v>286978631</v>
      </c>
      <c r="E11" s="21">
        <f t="shared" ref="E11:Q11" si="0">E12+E18+E28+E38+E47+E54+E64+E69+E72+E76</f>
        <v>376550620</v>
      </c>
      <c r="F11" s="22">
        <f>F12+F18+F28+F38+F47+F54+F64+F69+F72+F76</f>
        <v>13337736.190000001</v>
      </c>
      <c r="G11" s="22">
        <f t="shared" si="0"/>
        <v>12989081.09</v>
      </c>
      <c r="H11" s="22">
        <f>H12+H18+H28+H38+H54</f>
        <v>23334886.010000002</v>
      </c>
      <c r="I11" s="22">
        <f t="shared" si="0"/>
        <v>19489911.690000001</v>
      </c>
      <c r="J11" s="22">
        <f t="shared" si="0"/>
        <v>16472057.41</v>
      </c>
      <c r="K11" s="22">
        <f t="shared" si="0"/>
        <v>15810448.35</v>
      </c>
      <c r="L11" s="22">
        <f t="shared" si="0"/>
        <v>28965865.149999999</v>
      </c>
      <c r="M11" s="21">
        <f t="shared" si="0"/>
        <v>32758011.890000001</v>
      </c>
      <c r="N11" s="21">
        <f t="shared" si="0"/>
        <v>0</v>
      </c>
      <c r="O11" s="21">
        <f t="shared" si="0"/>
        <v>0</v>
      </c>
      <c r="P11" s="21">
        <f t="shared" si="0"/>
        <v>0</v>
      </c>
      <c r="Q11" s="21">
        <f t="shared" si="0"/>
        <v>0</v>
      </c>
      <c r="R11" s="21">
        <f>SUM(Tabla5[[#This Row],[Enero ]:[Diciembre]])</f>
        <v>163157997.77999997</v>
      </c>
    </row>
    <row r="12" spans="3:18" ht="15.75" x14ac:dyDescent="0.25">
      <c r="C12" s="23" t="s">
        <v>21</v>
      </c>
      <c r="D12" s="24">
        <f>D13+D14+D15+D16+D17</f>
        <v>187606000</v>
      </c>
      <c r="E12" s="24">
        <f t="shared" ref="E12:R12" si="1">E13+E14+E15+E16+E17</f>
        <v>202422884</v>
      </c>
      <c r="F12" s="25">
        <f>F13+F14+F15+F16+F17</f>
        <v>10037408.57</v>
      </c>
      <c r="G12" s="25">
        <f t="shared" si="1"/>
        <v>10036347.74</v>
      </c>
      <c r="H12" s="25">
        <f t="shared" si="1"/>
        <v>14900746.419999998</v>
      </c>
      <c r="I12" s="25">
        <f t="shared" si="1"/>
        <v>9899514.7400000002</v>
      </c>
      <c r="J12" s="25">
        <f t="shared" si="1"/>
        <v>10074182.35</v>
      </c>
      <c r="K12" s="25">
        <f t="shared" si="1"/>
        <v>10323316.359999999</v>
      </c>
      <c r="L12" s="25">
        <f t="shared" si="1"/>
        <v>22543499.219999999</v>
      </c>
      <c r="M12" s="24">
        <f t="shared" si="1"/>
        <v>21658785.02</v>
      </c>
      <c r="N12" s="24">
        <f t="shared" si="1"/>
        <v>0</v>
      </c>
      <c r="O12" s="24">
        <f t="shared" si="1"/>
        <v>0</v>
      </c>
      <c r="P12" s="24">
        <f t="shared" si="1"/>
        <v>0</v>
      </c>
      <c r="Q12" s="24">
        <f t="shared" si="1"/>
        <v>0</v>
      </c>
      <c r="R12" s="24">
        <f t="shared" si="1"/>
        <v>109473800.41999999</v>
      </c>
    </row>
    <row r="13" spans="3:18" ht="15.75" x14ac:dyDescent="0.25">
      <c r="C13" s="26" t="s">
        <v>22</v>
      </c>
      <c r="D13" s="27">
        <f>IFERROR(VLOOKUP(Tabla5[[#This Row],[DETALLE]],[1]!P1PRESUPUESTO[#Data],2,FALSE),0)</f>
        <v>121553200</v>
      </c>
      <c r="E13" s="27">
        <f>IFERROR(VLOOKUP(Tabla5[[#This Row],[DETALLE]],[1]!P1PRESUPUESTO[#Data],3,FALSE),0)</f>
        <v>136142489</v>
      </c>
      <c r="F13" s="28">
        <f>IFERROR(VLOOKUP(Tabla5[[#This Row],[DETALLE]],[1]!P3EJECUCION[#All],2,FALSE),0)</f>
        <v>8536380</v>
      </c>
      <c r="G13" s="28">
        <f>IFERROR(VLOOKUP(Tabla5[[#This Row],[DETALLE]],[1]!P3EJECUCION[#All],3,FALSE),0)</f>
        <v>8536380</v>
      </c>
      <c r="H13" s="28">
        <f>IFERROR(VLOOKUP(Tabla5[[#This Row],[DETALLE]],[1]!P3EJECUCION[#All],4,FALSE),0)</f>
        <v>10180125.58</v>
      </c>
      <c r="I13" s="28">
        <f>IFERROR(VLOOKUP(Tabla5[[#This Row],[DETALLE]],[1]!P3EJECUCION[#All],5,FALSE),0)</f>
        <v>8423046.6699999999</v>
      </c>
      <c r="J13" s="28">
        <f>IFERROR(VLOOKUP(Tabla5[[#This Row],[DETALLE]],[1]!P3EJECUCION[#All],6,FALSE),0)</f>
        <v>8575046.6699999999</v>
      </c>
      <c r="K13" s="28">
        <f>IFERROR(VLOOKUP(Tabla5[[#This Row],[DETALLE]],[1]!P3EJECUCION[#All],7,FALSE),0)</f>
        <v>8786380</v>
      </c>
      <c r="L13" s="28">
        <f>IFERROR(VLOOKUP(Tabla5[[#This Row],[DETALLE]],[1]!P3EJECUCION[#All],8,FALSE),0)</f>
        <v>16263409.27</v>
      </c>
      <c r="M13" s="27">
        <f>IFERROR(VLOOKUP(Tabla5[[#This Row],[DETALLE]],[1]!P3EJECUCION[#All],9,FALSE),0)</f>
        <v>10342784.699999999</v>
      </c>
      <c r="N13" s="27">
        <f>IFERROR(VLOOKUP(Tabla5[[#This Row],[DETALLE]],[1]!P3EJECUCION[#Data],10,FALSE),0)</f>
        <v>0</v>
      </c>
      <c r="O13" s="27">
        <f>IFERROR(VLOOKUP(Tabla5[[#This Row],[DETALLE]],[1]!P3EJECUCION[#Data],11,FALSE),0)</f>
        <v>0</v>
      </c>
      <c r="P13" s="27">
        <f>IFERROR(VLOOKUP(Tabla5[[#This Row],[DETALLE]],[1]!P3EJECUCION[#Data],12,FALSE),0)</f>
        <v>0</v>
      </c>
      <c r="Q13" s="27">
        <f>IFERROR(VLOOKUP(Tabla5[[#This Row],[DETALLE]],[1]!P3EJECUCION[#Data],13,FALSE),0)</f>
        <v>0</v>
      </c>
      <c r="R13" s="29">
        <f>SUM(Tabla5[[#This Row],[Enero ]:[Diciembre]])</f>
        <v>79643552.890000001</v>
      </c>
    </row>
    <row r="14" spans="3:18" ht="15.75" x14ac:dyDescent="0.25">
      <c r="C14" s="26" t="s">
        <v>23</v>
      </c>
      <c r="D14" s="27">
        <f>IFERROR(VLOOKUP(Tabla5[[#This Row],[DETALLE]],[1]!P1PRESUPUESTO[#Data],2,FALSE),0)</f>
        <v>46126000</v>
      </c>
      <c r="E14" s="27">
        <f>IFERROR(VLOOKUP(Tabla5[[#This Row],[DETALLE]],[1]!P1PRESUPUESTO[#Data],3,FALSE),0)</f>
        <v>45448711</v>
      </c>
      <c r="F14" s="28">
        <f>IFERROR(VLOOKUP(Tabla5[[#This Row],[DETALLE]],[1]!P3EJECUCION[#All],2,FALSE),0)</f>
        <v>221220</v>
      </c>
      <c r="G14" s="28">
        <f>IFERROR(VLOOKUP(Tabla5[[#This Row],[DETALLE]],[1]!P3EJECUCION[#All],3,FALSE),0)</f>
        <v>216220</v>
      </c>
      <c r="H14" s="28">
        <f>IFERROR(VLOOKUP(Tabla5[[#This Row],[DETALLE]],[1]!P3EJECUCION[#All],4,FALSE),0)</f>
        <v>3219698.8</v>
      </c>
      <c r="I14" s="28">
        <f>IFERROR(VLOOKUP(Tabla5[[#This Row],[DETALLE]],[1]!P3EJECUCION[#All],5,FALSE),0)</f>
        <v>210324</v>
      </c>
      <c r="J14" s="28">
        <f>IFERROR(VLOOKUP(Tabla5[[#This Row],[DETALLE]],[1]!P3EJECUCION[#All],6,FALSE),0)</f>
        <v>210324</v>
      </c>
      <c r="K14" s="28">
        <f>IFERROR(VLOOKUP(Tabla5[[#This Row],[DETALLE]],[1]!P3EJECUCION[#All],7,FALSE),0)</f>
        <v>216220</v>
      </c>
      <c r="L14" s="28">
        <f>IFERROR(VLOOKUP(Tabla5[[#This Row],[DETALLE]],[1]!P3EJECUCION[#All],8,FALSE),0)</f>
        <v>4775881.5599999996</v>
      </c>
      <c r="M14" s="27">
        <f>IFERROR(VLOOKUP(Tabla5[[#This Row],[DETALLE]],[1]!P3EJECUCION[#All],9,FALSE),0)</f>
        <v>9748941.0500000007</v>
      </c>
      <c r="N14" s="27">
        <f>IFERROR(VLOOKUP(Tabla5[[#This Row],[DETALLE]],[1]!P3EJECUCION[#Data],10,FALSE),0)</f>
        <v>0</v>
      </c>
      <c r="O14" s="27">
        <f>IFERROR(VLOOKUP(Tabla5[[#This Row],[DETALLE]],[1]!P3EJECUCION[#Data],11,FALSE),0)</f>
        <v>0</v>
      </c>
      <c r="P14" s="27">
        <f>IFERROR(VLOOKUP(Tabla5[[#This Row],[DETALLE]],[1]!P3EJECUCION[#Data],12,FALSE),0)</f>
        <v>0</v>
      </c>
      <c r="Q14" s="27">
        <f>IFERROR(VLOOKUP(Tabla5[[#This Row],[DETALLE]],[1]!P3EJECUCION[#Data],13,FALSE),0)</f>
        <v>0</v>
      </c>
      <c r="R14" s="29">
        <f>SUM(Tabla5[[#This Row],[Enero ]:[Diciembre]])</f>
        <v>18818829.41</v>
      </c>
    </row>
    <row r="15" spans="3:18" ht="15.75" x14ac:dyDescent="0.25">
      <c r="C15" s="26" t="s">
        <v>24</v>
      </c>
      <c r="D15" s="27">
        <f>IFERROR(VLOOKUP(Tabla5[[#This Row],[DETALLE]],[1]!P1PRESUPUESTO[#Data],2,FALSE),0)</f>
        <v>1000000</v>
      </c>
      <c r="E15" s="27">
        <f>IFERROR(VLOOKUP(Tabla5[[#This Row],[DETALLE]],[1]!P1PRESUPUESTO[#Data],3,FALSE),0)</f>
        <v>1000000</v>
      </c>
      <c r="F15" s="28">
        <f>IFERROR(VLOOKUP(Tabla5[[#This Row],[DETALLE]],[1]!P3EJECUCION[#All],2,FALSE),0)</f>
        <v>0</v>
      </c>
      <c r="G15" s="28">
        <f>IFERROR(VLOOKUP(Tabla5[[#This Row],[DETALLE]],[1]!P3EJECUCION[#All],3,FALSE),0)</f>
        <v>0</v>
      </c>
      <c r="H15" s="28">
        <f>IFERROR(VLOOKUP(Tabla5[[#This Row],[DETALLE]],[1]!P3EJECUCION[#All],4,FALSE),0)</f>
        <v>24220</v>
      </c>
      <c r="I15" s="28">
        <f>IFERROR(VLOOKUP(Tabla5[[#This Row],[DETALLE]],[1]!P3EJECUCION[#All],5,FALSE),0)</f>
        <v>0</v>
      </c>
      <c r="J15" s="28">
        <f>IFERROR(VLOOKUP(Tabla5[[#This Row],[DETALLE]],[1]!P3EJECUCION[#All],6,FALSE),0)</f>
        <v>0</v>
      </c>
      <c r="K15" s="28">
        <f>IFERROR(VLOOKUP(Tabla5[[#This Row],[DETALLE]],[1]!P3EJECUCION[#All],7,FALSE),0)</f>
        <v>0</v>
      </c>
      <c r="L15" s="28">
        <f>IFERROR(VLOOKUP(Tabla5[[#This Row],[DETALLE]],[1]!P3EJECUCION[#All],8,FALSE),0)</f>
        <v>102414.35</v>
      </c>
      <c r="M15" s="27">
        <f>IFERROR(VLOOKUP(Tabla5[[#This Row],[DETALLE]],[1]!P3EJECUCION[#All],9,FALSE),0)</f>
        <v>83022</v>
      </c>
      <c r="N15" s="27">
        <f>IFERROR(VLOOKUP(Tabla5[[#This Row],[DETALLE]],[1]!P3EJECUCION[#Data],10,FALSE),0)</f>
        <v>0</v>
      </c>
      <c r="O15" s="27">
        <f>IFERROR(VLOOKUP(Tabla5[[#This Row],[DETALLE]],[1]!P3EJECUCION[#Data],11,FALSE),0)</f>
        <v>0</v>
      </c>
      <c r="P15" s="27">
        <f>IFERROR(VLOOKUP(Tabla5[[#This Row],[DETALLE]],[1]!P3EJECUCION[#Data],12,FALSE),0)</f>
        <v>0</v>
      </c>
      <c r="Q15" s="27">
        <f>IFERROR(VLOOKUP(Tabla5[[#This Row],[DETALLE]],[1]!P3EJECUCION[#Data],13,FALSE),0)</f>
        <v>0</v>
      </c>
      <c r="R15" s="29">
        <f>SUM(Tabla5[[#This Row],[Enero ]:[Diciembre]])</f>
        <v>209656.35</v>
      </c>
    </row>
    <row r="16" spans="3:18" ht="15.75" x14ac:dyDescent="0.25">
      <c r="C16" s="26" t="s">
        <v>25</v>
      </c>
      <c r="D16" s="27">
        <f>IFERROR(VLOOKUP(Tabla5[[#This Row],[DETALLE]],[1]!P1PRESUPUESTO[#Data],2,FALSE),0)</f>
        <v>2000000</v>
      </c>
      <c r="E16" s="27">
        <f>IFERROR(VLOOKUP(Tabla5[[#This Row],[DETALLE]],[1]!P1PRESUPUESTO[#Data],3,FALSE),0)</f>
        <v>2000000</v>
      </c>
      <c r="F16" s="28">
        <f>IFERROR(VLOOKUP(Tabla5[[#This Row],[DETALLE]],[1]!P3EJECUCION[#All],2,FALSE),0)</f>
        <v>0</v>
      </c>
      <c r="G16" s="28">
        <f>IFERROR(VLOOKUP(Tabla5[[#This Row],[DETALLE]],[1]!P3EJECUCION[#All],3,FALSE),0)</f>
        <v>0</v>
      </c>
      <c r="H16" s="28">
        <f>IFERROR(VLOOKUP(Tabla5[[#This Row],[DETALLE]],[1]!P3EJECUCION[#All],4,FALSE),0)</f>
        <v>198000</v>
      </c>
      <c r="I16" s="28">
        <f>IFERROR(VLOOKUP(Tabla5[[#This Row],[DETALLE]],[1]!P3EJECUCION[#All],5,FALSE),0)</f>
        <v>0</v>
      </c>
      <c r="J16" s="28">
        <f>IFERROR(VLOOKUP(Tabla5[[#This Row],[DETALLE]],[1]!P3EJECUCION[#All],6,FALSE),0)</f>
        <v>0</v>
      </c>
      <c r="K16" s="28">
        <f>IFERROR(VLOOKUP(Tabla5[[#This Row],[DETALLE]],[1]!P3EJECUCION[#All],7,FALSE),0)</f>
        <v>0</v>
      </c>
      <c r="L16" s="28">
        <f>IFERROR(VLOOKUP(Tabla5[[#This Row],[DETALLE]],[1]!P3EJECUCION[#All],8,FALSE),0)</f>
        <v>85000</v>
      </c>
      <c r="M16" s="27">
        <f>IFERROR(VLOOKUP(Tabla5[[#This Row],[DETALLE]],[1]!P3EJECUCION[#All],9,FALSE),0)</f>
        <v>167600</v>
      </c>
      <c r="N16" s="27">
        <f>IFERROR(VLOOKUP(Tabla5[[#This Row],[DETALLE]],[1]!P3EJECUCION[#Data],10,FALSE),0)</f>
        <v>0</v>
      </c>
      <c r="O16" s="27">
        <f>IFERROR(VLOOKUP(Tabla5[[#This Row],[DETALLE]],[1]!P3EJECUCION[#Data],11,FALSE),0)</f>
        <v>0</v>
      </c>
      <c r="P16" s="27">
        <f>IFERROR(VLOOKUP(Tabla5[[#This Row],[DETALLE]],[1]!P3EJECUCION[#Data],12,FALSE),0)</f>
        <v>0</v>
      </c>
      <c r="Q16" s="27">
        <f>IFERROR(VLOOKUP(Tabla5[[#This Row],[DETALLE]],[1]!P3EJECUCION[#Data],13,FALSE),0)</f>
        <v>0</v>
      </c>
      <c r="R16" s="29">
        <f>SUM(Tabla5[[#This Row],[Enero ]:[Diciembre]])</f>
        <v>450600</v>
      </c>
    </row>
    <row r="17" spans="3:18" ht="15.75" x14ac:dyDescent="0.25">
      <c r="C17" s="26" t="s">
        <v>26</v>
      </c>
      <c r="D17" s="27">
        <f>IFERROR(VLOOKUP(Tabla5[[#This Row],[DETALLE]],[1]!P1PRESUPUESTO[#Data],2,FALSE),0)</f>
        <v>16926800</v>
      </c>
      <c r="E17" s="27">
        <f>IFERROR(VLOOKUP(Tabla5[[#This Row],[DETALLE]],[1]!P1PRESUPUESTO[#Data],3,FALSE),0)</f>
        <v>17831684</v>
      </c>
      <c r="F17" s="28">
        <f>IFERROR(VLOOKUP(Tabla5[[#This Row],[DETALLE]],[1]!P3EJECUCION[#All],2,FALSE),0)</f>
        <v>1279808.57</v>
      </c>
      <c r="G17" s="28">
        <f>IFERROR(VLOOKUP(Tabla5[[#This Row],[DETALLE]],[1]!P3EJECUCION[#All],3,FALSE),0)</f>
        <v>1283747.74</v>
      </c>
      <c r="H17" s="28">
        <f>IFERROR(VLOOKUP(Tabla5[[#This Row],[DETALLE]],[1]!P3EJECUCION[#All],4,FALSE),0)</f>
        <v>1278702.04</v>
      </c>
      <c r="I17" s="28">
        <f>IFERROR(VLOOKUP(Tabla5[[#This Row],[DETALLE]],[1]!P3EJECUCION[#All],5,FALSE),0)</f>
        <v>1266144.07</v>
      </c>
      <c r="J17" s="28">
        <f>IFERROR(VLOOKUP(Tabla5[[#This Row],[DETALLE]],[1]!P3EJECUCION[#All],6,FALSE),0)</f>
        <v>1288811.68</v>
      </c>
      <c r="K17" s="28">
        <f>IFERROR(VLOOKUP(Tabla5[[#This Row],[DETALLE]],[1]!P3EJECUCION[#All],7,FALSE),0)</f>
        <v>1320716.3600000001</v>
      </c>
      <c r="L17" s="28">
        <f>IFERROR(VLOOKUP(Tabla5[[#This Row],[DETALLE]],[1]!P3EJECUCION[#All],8,FALSE),0)</f>
        <v>1316794.04</v>
      </c>
      <c r="M17" s="27">
        <f>IFERROR(VLOOKUP(Tabla5[[#This Row],[DETALLE]],[1]!P3EJECUCION[#All],9,FALSE),0)</f>
        <v>1316437.27</v>
      </c>
      <c r="N17" s="27">
        <f>IFERROR(VLOOKUP(Tabla5[[#This Row],[DETALLE]],[1]!P3EJECUCION[#Data],10,FALSE),0)</f>
        <v>0</v>
      </c>
      <c r="O17" s="27">
        <f>IFERROR(VLOOKUP(Tabla5[[#This Row],[DETALLE]],[1]!P3EJECUCION[#Data],11,FALSE),0)</f>
        <v>0</v>
      </c>
      <c r="P17" s="27">
        <f>IFERROR(VLOOKUP(Tabla5[[#This Row],[DETALLE]],[1]!P3EJECUCION[#Data],12,FALSE),0)</f>
        <v>0</v>
      </c>
      <c r="Q17" s="27">
        <f>IFERROR(VLOOKUP(Tabla5[[#This Row],[DETALLE]],[1]!P3EJECUCION[#Data],13,FALSE),0)</f>
        <v>0</v>
      </c>
      <c r="R17" s="29">
        <f>SUM(Tabla5[[#This Row],[Enero ]:[Diciembre]])</f>
        <v>10351161.77</v>
      </c>
    </row>
    <row r="18" spans="3:18" ht="15.75" x14ac:dyDescent="0.25">
      <c r="C18" s="23" t="s">
        <v>27</v>
      </c>
      <c r="D18" s="24">
        <f>D19+D20+D21+D22+D23+D24+D25+D26+D27</f>
        <v>62408000</v>
      </c>
      <c r="E18" s="24">
        <f t="shared" ref="E18:R18" si="2">E19+E20+E21+E22+E23+E24+E25+E26+E27</f>
        <v>113116220</v>
      </c>
      <c r="F18" s="25">
        <f t="shared" si="2"/>
        <v>2300327.62</v>
      </c>
      <c r="G18" s="25">
        <f t="shared" si="2"/>
        <v>1702987.32</v>
      </c>
      <c r="H18" s="25">
        <f>H19+H20+H21+H22+H23+H24+H25+H26+H27</f>
        <v>5995728.0300000003</v>
      </c>
      <c r="I18" s="25">
        <f t="shared" si="2"/>
        <v>7564474.5999999996</v>
      </c>
      <c r="J18" s="25">
        <f t="shared" si="2"/>
        <v>3806371.9800000004</v>
      </c>
      <c r="K18" s="25">
        <f t="shared" si="2"/>
        <v>3925152.07</v>
      </c>
      <c r="L18" s="25">
        <f t="shared" si="2"/>
        <v>4479970.5300000012</v>
      </c>
      <c r="M18" s="24">
        <f t="shared" si="2"/>
        <v>5764453.2800000003</v>
      </c>
      <c r="N18" s="24">
        <f t="shared" si="2"/>
        <v>0</v>
      </c>
      <c r="O18" s="24">
        <f t="shared" si="2"/>
        <v>0</v>
      </c>
      <c r="P18" s="24">
        <f t="shared" si="2"/>
        <v>0</v>
      </c>
      <c r="Q18" s="24">
        <f t="shared" si="2"/>
        <v>0</v>
      </c>
      <c r="R18" s="24">
        <f t="shared" si="2"/>
        <v>35539465.43</v>
      </c>
    </row>
    <row r="19" spans="3:18" ht="15.75" x14ac:dyDescent="0.25">
      <c r="C19" s="26" t="s">
        <v>28</v>
      </c>
      <c r="D19" s="27">
        <f>IFERROR(VLOOKUP(Tabla5[[#This Row],[DETALLE]],[1]!P1PRESUPUESTO[#Data],2,FALSE),0)</f>
        <v>11892000</v>
      </c>
      <c r="E19" s="27">
        <f>IFERROR(VLOOKUP(Tabla5[[#This Row],[DETALLE]],[1]!P1PRESUPUESTO[#Data],3,FALSE),0)</f>
        <v>11992000</v>
      </c>
      <c r="F19" s="28">
        <f>IFERROR(VLOOKUP(Tabla5[[#This Row],[DETALLE]],[1]!P3EJECUCION[#All],2,FALSE),0)</f>
        <v>1316188.79</v>
      </c>
      <c r="G19" s="28">
        <f>IFERROR(VLOOKUP(Tabla5[[#This Row],[DETALLE]],[1]!P3EJECUCION[#All],3,FALSE),0)</f>
        <v>507843.12</v>
      </c>
      <c r="H19" s="28">
        <f>IFERROR(VLOOKUP(Tabla5[[#This Row],[DETALLE]],[1]!P3EJECUCION[#All],4,FALSE),0)</f>
        <v>948858.3</v>
      </c>
      <c r="I19" s="28">
        <f>IFERROR(VLOOKUP(Tabla5[[#This Row],[DETALLE]],[1]!P3EJECUCION[#All],5,FALSE),0)</f>
        <v>972922.35</v>
      </c>
      <c r="J19" s="28">
        <f>IFERROR(VLOOKUP(Tabla5[[#This Row],[DETALLE]],[1]!P3EJECUCION[#All],6,FALSE),0)</f>
        <v>1008515</v>
      </c>
      <c r="K19" s="28">
        <f>IFERROR(VLOOKUP(Tabla5[[#This Row],[DETALLE]],[1]!P3EJECUCION[#All],7,FALSE),0)</f>
        <v>1407214.86</v>
      </c>
      <c r="L19" s="28">
        <f>IFERROR(VLOOKUP(Tabla5[[#This Row],[DETALLE]],[1]!P3EJECUCION[#All],8,FALSE),0)</f>
        <v>1067093.77</v>
      </c>
      <c r="M19" s="27">
        <f>IFERROR(VLOOKUP(Tabla5[[#This Row],[DETALLE]],[1]!P3EJECUCION[#All],9,FALSE),0)</f>
        <v>585806.81000000006</v>
      </c>
      <c r="N19" s="27">
        <f>IFERROR(VLOOKUP(Tabla5[[#This Row],[DETALLE]],[1]!P3EJECUCION[#Data],10,FALSE),0)</f>
        <v>0</v>
      </c>
      <c r="O19" s="27">
        <f>IFERROR(VLOOKUP(Tabla5[[#This Row],[DETALLE]],[1]!P3EJECUCION[#Data],11,FALSE),0)</f>
        <v>0</v>
      </c>
      <c r="P19" s="27">
        <f>IFERROR(VLOOKUP(Tabla5[[#This Row],[DETALLE]],[1]!P3EJECUCION[#Data],12,FALSE),0)</f>
        <v>0</v>
      </c>
      <c r="Q19" s="27">
        <f>IFERROR(VLOOKUP(Tabla5[[#This Row],[DETALLE]],[1]!P3EJECUCION[#Data],13,FALSE),0)</f>
        <v>0</v>
      </c>
      <c r="R19" s="29">
        <f>SUM(Tabla5[[#This Row],[Enero ]:[Diciembre]])</f>
        <v>7814443.0000000019</v>
      </c>
    </row>
    <row r="20" spans="3:18" ht="15.75" x14ac:dyDescent="0.25">
      <c r="C20" s="26" t="s">
        <v>29</v>
      </c>
      <c r="D20" s="27">
        <f>IFERROR(VLOOKUP(Tabla5[[#This Row],[DETALLE]],[1]!P1PRESUPUESTO[#Data],2,FALSE),0)</f>
        <v>1375000</v>
      </c>
      <c r="E20" s="27">
        <f>IFERROR(VLOOKUP(Tabla5[[#This Row],[DETALLE]],[1]!P1PRESUPUESTO[#Data],3,FALSE),0)</f>
        <v>2510001</v>
      </c>
      <c r="F20" s="28">
        <f>IFERROR(VLOOKUP(Tabla5[[#This Row],[DETALLE]],[1]!P3EJECUCION[#All],2,FALSE),0)</f>
        <v>0</v>
      </c>
      <c r="G20" s="28">
        <f>IFERROR(VLOOKUP(Tabla5[[#This Row],[DETALLE]],[1]!P3EJECUCION[#All],3,FALSE),0)</f>
        <v>14455</v>
      </c>
      <c r="H20" s="28">
        <f>IFERROR(VLOOKUP(Tabla5[[#This Row],[DETALLE]],[1]!P3EJECUCION[#All],4,FALSE),0)</f>
        <v>92512</v>
      </c>
      <c r="I20" s="28">
        <f>IFERROR(VLOOKUP(Tabla5[[#This Row],[DETALLE]],[1]!P3EJECUCION[#All],5,FALSE),0)</f>
        <v>-33040</v>
      </c>
      <c r="J20" s="28">
        <f>IFERROR(VLOOKUP(Tabla5[[#This Row],[DETALLE]],[1]!P3EJECUCION[#All],6,FALSE),0)</f>
        <v>1652</v>
      </c>
      <c r="K20" s="28">
        <f>IFERROR(VLOOKUP(Tabla5[[#This Row],[DETALLE]],[1]!P3EJECUCION[#All],7,FALSE),0)</f>
        <v>262432</v>
      </c>
      <c r="L20" s="28">
        <f>IFERROR(VLOOKUP(Tabla5[[#This Row],[DETALLE]],[1]!P3EJECUCION[#All],8,FALSE),0)</f>
        <v>24909.5</v>
      </c>
      <c r="M20" s="27">
        <f>IFERROR(VLOOKUP(Tabla5[[#This Row],[DETALLE]],[1]!P3EJECUCION[#All],9,FALSE),0)</f>
        <v>572814</v>
      </c>
      <c r="N20" s="27">
        <f>IFERROR(VLOOKUP(Tabla5[[#This Row],[DETALLE]],[1]!P3EJECUCION[#Data],10,FALSE),0)</f>
        <v>0</v>
      </c>
      <c r="O20" s="27">
        <f>IFERROR(VLOOKUP(Tabla5[[#This Row],[DETALLE]],[1]!P3EJECUCION[#Data],11,FALSE),0)</f>
        <v>0</v>
      </c>
      <c r="P20" s="27">
        <f>IFERROR(VLOOKUP(Tabla5[[#This Row],[DETALLE]],[1]!P3EJECUCION[#Data],12,FALSE),0)</f>
        <v>0</v>
      </c>
      <c r="Q20" s="27">
        <f>IFERROR(VLOOKUP(Tabla5[[#This Row],[DETALLE]],[1]!P3EJECUCION[#Data],13,FALSE),0)</f>
        <v>0</v>
      </c>
      <c r="R20" s="29">
        <f>SUM(Tabla5[[#This Row],[Enero ]:[Diciembre]])</f>
        <v>935734.5</v>
      </c>
    </row>
    <row r="21" spans="3:18" ht="15.75" x14ac:dyDescent="0.25">
      <c r="C21" s="26" t="s">
        <v>30</v>
      </c>
      <c r="D21" s="27">
        <f>IFERROR(VLOOKUP(Tabla5[[#This Row],[DETALLE]],[1]!P1PRESUPUESTO[#Data],2,FALSE),0)</f>
        <v>7500000</v>
      </c>
      <c r="E21" s="27">
        <f>IFERROR(VLOOKUP(Tabla5[[#This Row],[DETALLE]],[1]!P1PRESUPUESTO[#Data],3,FALSE),0)</f>
        <v>7500000</v>
      </c>
      <c r="F21" s="28">
        <f>IFERROR(VLOOKUP(Tabla5[[#This Row],[DETALLE]],[1]!P3EJECUCION[#All],2,FALSE),0)</f>
        <v>0</v>
      </c>
      <c r="G21" s="28">
        <f>IFERROR(VLOOKUP(Tabla5[[#This Row],[DETALLE]],[1]!P3EJECUCION[#All],3,FALSE),0)</f>
        <v>0</v>
      </c>
      <c r="H21" s="28">
        <f>IFERROR(VLOOKUP(Tabla5[[#This Row],[DETALLE]],[1]!P3EJECUCION[#All],4,FALSE),0)</f>
        <v>891362.96</v>
      </c>
      <c r="I21" s="28">
        <f>IFERROR(VLOOKUP(Tabla5[[#This Row],[DETALLE]],[1]!P3EJECUCION[#All],5,FALSE),0)</f>
        <v>0</v>
      </c>
      <c r="J21" s="28">
        <f>IFERROR(VLOOKUP(Tabla5[[#This Row],[DETALLE]],[1]!P3EJECUCION[#All],6,FALSE),0)</f>
        <v>0</v>
      </c>
      <c r="K21" s="28">
        <f>IFERROR(VLOOKUP(Tabla5[[#This Row],[DETALLE]],[1]!P3EJECUCION[#All],7,FALSE),0)</f>
        <v>0</v>
      </c>
      <c r="L21" s="28">
        <f>IFERROR(VLOOKUP(Tabla5[[#This Row],[DETALLE]],[1]!P3EJECUCION[#All],8,FALSE),0)</f>
        <v>874529.62</v>
      </c>
      <c r="M21" s="27">
        <f>IFERROR(VLOOKUP(Tabla5[[#This Row],[DETALLE]],[1]!P3EJECUCION[#All],9,FALSE),0)</f>
        <v>807493.88</v>
      </c>
      <c r="N21" s="27">
        <f>IFERROR(VLOOKUP(Tabla5[[#This Row],[DETALLE]],[1]!P3EJECUCION[#Data],10,FALSE),0)</f>
        <v>0</v>
      </c>
      <c r="O21" s="27">
        <f>IFERROR(VLOOKUP(Tabla5[[#This Row],[DETALLE]],[1]!P3EJECUCION[#Data],11,FALSE),0)</f>
        <v>0</v>
      </c>
      <c r="P21" s="27">
        <f>IFERROR(VLOOKUP(Tabla5[[#This Row],[DETALLE]],[1]!P3EJECUCION[#Data],12,FALSE),0)</f>
        <v>0</v>
      </c>
      <c r="Q21" s="27">
        <f>IFERROR(VLOOKUP(Tabla5[[#This Row],[DETALLE]],[1]!P3EJECUCION[#Data],13,FALSE),0)</f>
        <v>0</v>
      </c>
      <c r="R21" s="29">
        <f>SUM(Tabla5[[#This Row],[Enero ]:[Diciembre]])</f>
        <v>2573386.46</v>
      </c>
    </row>
    <row r="22" spans="3:18" ht="15.75" x14ac:dyDescent="0.25">
      <c r="C22" s="26" t="s">
        <v>31</v>
      </c>
      <c r="D22" s="27">
        <f>IFERROR(VLOOKUP(Tabla5[[#This Row],[DETALLE]],[1]!P1PRESUPUESTO[#Data],2,FALSE),0)</f>
        <v>2965000</v>
      </c>
      <c r="E22" s="27">
        <f>IFERROR(VLOOKUP(Tabla5[[#This Row],[DETALLE]],[1]!P1PRESUPUESTO[#Data],3,FALSE),0)</f>
        <v>3015000</v>
      </c>
      <c r="F22" s="28">
        <f>IFERROR(VLOOKUP(Tabla5[[#This Row],[DETALLE]],[1]!P3EJECUCION[#All],2,FALSE),0)</f>
        <v>0</v>
      </c>
      <c r="G22" s="28">
        <f>IFERROR(VLOOKUP(Tabla5[[#This Row],[DETALLE]],[1]!P3EJECUCION[#All],3,FALSE),0)</f>
        <v>248383.21</v>
      </c>
      <c r="H22" s="28">
        <f>IFERROR(VLOOKUP(Tabla5[[#This Row],[DETALLE]],[1]!P3EJECUCION[#All],4,FALSE),0)</f>
        <v>574238.02</v>
      </c>
      <c r="I22" s="28">
        <f>IFERROR(VLOOKUP(Tabla5[[#This Row],[DETALLE]],[1]!P3EJECUCION[#All],5,FALSE),0)</f>
        <v>150448.57</v>
      </c>
      <c r="J22" s="28">
        <f>IFERROR(VLOOKUP(Tabla5[[#This Row],[DETALLE]],[1]!P3EJECUCION[#All],6,FALSE),0)</f>
        <v>306853.76000000001</v>
      </c>
      <c r="K22" s="28">
        <f>IFERROR(VLOOKUP(Tabla5[[#This Row],[DETALLE]],[1]!P3EJECUCION[#All],7,FALSE),0)</f>
        <v>185432.98</v>
      </c>
      <c r="L22" s="28">
        <f>IFERROR(VLOOKUP(Tabla5[[#This Row],[DETALLE]],[1]!P3EJECUCION[#All],8,FALSE),0)</f>
        <v>507496.56</v>
      </c>
      <c r="M22" s="27">
        <f>IFERROR(VLOOKUP(Tabla5[[#This Row],[DETALLE]],[1]!P3EJECUCION[#All],9,FALSE),0)</f>
        <v>236392.45</v>
      </c>
      <c r="N22" s="27">
        <f>IFERROR(VLOOKUP(Tabla5[[#This Row],[DETALLE]],[1]!P3EJECUCION[#Data],10,FALSE),0)</f>
        <v>0</v>
      </c>
      <c r="O22" s="27">
        <f>IFERROR(VLOOKUP(Tabla5[[#This Row],[DETALLE]],[1]!P3EJECUCION[#Data],11,FALSE),0)</f>
        <v>0</v>
      </c>
      <c r="P22" s="27">
        <f>IFERROR(VLOOKUP(Tabla5[[#This Row],[DETALLE]],[1]!P3EJECUCION[#Data],12,FALSE),0)</f>
        <v>0</v>
      </c>
      <c r="Q22" s="27">
        <f>IFERROR(VLOOKUP(Tabla5[[#This Row],[DETALLE]],[1]!P3EJECUCION[#Data],13,FALSE),0)</f>
        <v>0</v>
      </c>
      <c r="R22" s="29">
        <f>SUM(Tabla5[[#This Row],[Enero ]:[Diciembre]])</f>
        <v>2209245.5500000003</v>
      </c>
    </row>
    <row r="23" spans="3:18" ht="15.75" x14ac:dyDescent="0.25">
      <c r="C23" s="26" t="s">
        <v>32</v>
      </c>
      <c r="D23" s="27">
        <f>IFERROR(VLOOKUP(Tabla5[[#This Row],[DETALLE]],[1]!P1PRESUPUESTO[#Data],2,FALSE),0)</f>
        <v>6300000</v>
      </c>
      <c r="E23" s="27">
        <f>IFERROR(VLOOKUP(Tabla5[[#This Row],[DETALLE]],[1]!P1PRESUPUESTO[#Data],3,FALSE),0)</f>
        <v>13613104</v>
      </c>
      <c r="F23" s="28">
        <f>IFERROR(VLOOKUP(Tabla5[[#This Row],[DETALLE]],[1]!P3EJECUCION[#All],2,FALSE),0)</f>
        <v>0</v>
      </c>
      <c r="G23" s="28">
        <f>IFERROR(VLOOKUP(Tabla5[[#This Row],[DETALLE]],[1]!P3EJECUCION[#All],3,FALSE),0)</f>
        <v>0</v>
      </c>
      <c r="H23" s="28">
        <f>IFERROR(VLOOKUP(Tabla5[[#This Row],[DETALLE]],[1]!P3EJECUCION[#All],4,FALSE),0)</f>
        <v>678900</v>
      </c>
      <c r="I23" s="28">
        <f>IFERROR(VLOOKUP(Tabla5[[#This Row],[DETALLE]],[1]!P3EJECUCION[#All],5,FALSE),0)</f>
        <v>910981.94</v>
      </c>
      <c r="J23" s="28">
        <f>IFERROR(VLOOKUP(Tabla5[[#This Row],[DETALLE]],[1]!P3EJECUCION[#All],6,FALSE),0)</f>
        <v>155091.32</v>
      </c>
      <c r="K23" s="28">
        <f>IFERROR(VLOOKUP(Tabla5[[#This Row],[DETALLE]],[1]!P3EJECUCION[#All],7,FALSE),0)</f>
        <v>155091.32</v>
      </c>
      <c r="L23" s="28">
        <f>IFERROR(VLOOKUP(Tabla5[[#This Row],[DETALLE]],[1]!P3EJECUCION[#All],8,FALSE),0)</f>
        <v>755090</v>
      </c>
      <c r="M23" s="27">
        <f>IFERROR(VLOOKUP(Tabla5[[#This Row],[DETALLE]],[1]!P3EJECUCION[#All],9,FALSE),0)</f>
        <v>400798.8</v>
      </c>
      <c r="N23" s="27">
        <f>IFERROR(VLOOKUP(Tabla5[[#This Row],[DETALLE]],[1]!P3EJECUCION[#Data],10,FALSE),0)</f>
        <v>0</v>
      </c>
      <c r="O23" s="27">
        <f>IFERROR(VLOOKUP(Tabla5[[#This Row],[DETALLE]],[1]!P3EJECUCION[#Data],11,FALSE),0)</f>
        <v>0</v>
      </c>
      <c r="P23" s="27">
        <f>IFERROR(VLOOKUP(Tabla5[[#This Row],[DETALLE]],[1]!P3EJECUCION[#Data],12,FALSE),0)</f>
        <v>0</v>
      </c>
      <c r="Q23" s="27">
        <f>IFERROR(VLOOKUP(Tabla5[[#This Row],[DETALLE]],[1]!P3EJECUCION[#Data],13,FALSE),0)</f>
        <v>0</v>
      </c>
      <c r="R23" s="29">
        <f>SUM(Tabla5[[#This Row],[Enero ]:[Diciembre]])</f>
        <v>3055953.38</v>
      </c>
    </row>
    <row r="24" spans="3:18" ht="15.75" x14ac:dyDescent="0.25">
      <c r="C24" s="26" t="s">
        <v>33</v>
      </c>
      <c r="D24" s="27">
        <f>IFERROR(VLOOKUP(Tabla5[[#This Row],[DETALLE]],[1]!P1PRESUPUESTO[#Data],2,FALSE),0)</f>
        <v>10100000</v>
      </c>
      <c r="E24" s="27">
        <f>IFERROR(VLOOKUP(Tabla5[[#This Row],[DETALLE]],[1]!P1PRESUPUESTO[#Data],3,FALSE),0)</f>
        <v>27599105</v>
      </c>
      <c r="F24" s="28">
        <f>IFERROR(VLOOKUP(Tabla5[[#This Row],[DETALLE]],[1]!P3EJECUCION[#All],2,FALSE),0)</f>
        <v>816633.27</v>
      </c>
      <c r="G24" s="28">
        <f>IFERROR(VLOOKUP(Tabla5[[#This Row],[DETALLE]],[1]!P3EJECUCION[#All],3,FALSE),0)</f>
        <v>697806.18</v>
      </c>
      <c r="H24" s="28">
        <f>IFERROR(VLOOKUP(Tabla5[[#This Row],[DETALLE]],[1]!P3EJECUCION[#All],4,FALSE),0)</f>
        <v>689256.22</v>
      </c>
      <c r="I24" s="28">
        <f>IFERROR(VLOOKUP(Tabla5[[#This Row],[DETALLE]],[1]!P3EJECUCION[#All],5,FALSE),0)</f>
        <v>951478.3</v>
      </c>
      <c r="J24" s="28">
        <f>IFERROR(VLOOKUP(Tabla5[[#This Row],[DETALLE]],[1]!P3EJECUCION[#All],6,FALSE),0)</f>
        <v>960244.37</v>
      </c>
      <c r="K24" s="28">
        <f>IFERROR(VLOOKUP(Tabla5[[#This Row],[DETALLE]],[1]!P3EJECUCION[#All],7,FALSE),0)</f>
        <v>304809.82</v>
      </c>
      <c r="L24" s="28">
        <f>IFERROR(VLOOKUP(Tabla5[[#This Row],[DETALLE]],[1]!P3EJECUCION[#All],8,FALSE),0)</f>
        <v>1012123.15</v>
      </c>
      <c r="M24" s="27">
        <f>IFERROR(VLOOKUP(Tabla5[[#This Row],[DETALLE]],[1]!P3EJECUCION[#All],9,FALSE),0)</f>
        <v>642847.26</v>
      </c>
      <c r="N24" s="27">
        <f>IFERROR(VLOOKUP(Tabla5[[#This Row],[DETALLE]],[1]!P3EJECUCION[#Data],10,FALSE),0)</f>
        <v>0</v>
      </c>
      <c r="O24" s="27">
        <f>IFERROR(VLOOKUP(Tabla5[[#This Row],[DETALLE]],[1]!P3EJECUCION[#Data],11,FALSE),0)</f>
        <v>0</v>
      </c>
      <c r="P24" s="27">
        <f>IFERROR(VLOOKUP(Tabla5[[#This Row],[DETALLE]],[1]!P3EJECUCION[#Data],12,FALSE),0)</f>
        <v>0</v>
      </c>
      <c r="Q24" s="27">
        <f>IFERROR(VLOOKUP(Tabla5[[#This Row],[DETALLE]],[1]!P3EJECUCION[#Data],13,FALSE),0)</f>
        <v>0</v>
      </c>
      <c r="R24" s="29">
        <f>SUM(Tabla5[[#This Row],[Enero ]:[Diciembre]])</f>
        <v>6075198.5700000003</v>
      </c>
    </row>
    <row r="25" spans="3:18" ht="15.75" x14ac:dyDescent="0.25">
      <c r="C25" s="26" t="s">
        <v>34</v>
      </c>
      <c r="D25" s="27">
        <f>IFERROR(VLOOKUP(Tabla5[[#This Row],[DETALLE]],[1]!P1PRESUPUESTO[#Data],2,FALSE),0)</f>
        <v>4276000</v>
      </c>
      <c r="E25" s="27">
        <f>IFERROR(VLOOKUP(Tabla5[[#This Row],[DETALLE]],[1]!P1PRESUPUESTO[#Data],3,FALSE),0)</f>
        <v>10972200</v>
      </c>
      <c r="F25" s="28">
        <f>IFERROR(VLOOKUP(Tabla5[[#This Row],[DETALLE]],[1]!P3EJECUCION[#All],2,FALSE),0)</f>
        <v>128316.72</v>
      </c>
      <c r="G25" s="28">
        <f>IFERROR(VLOOKUP(Tabla5[[#This Row],[DETALLE]],[1]!P3EJECUCION[#All],3,FALSE),0)</f>
        <v>122316.07</v>
      </c>
      <c r="H25" s="28">
        <f>IFERROR(VLOOKUP(Tabla5[[#This Row],[DETALLE]],[1]!P3EJECUCION[#All],4,FALSE),0)</f>
        <v>283303.45</v>
      </c>
      <c r="I25" s="28">
        <f>IFERROR(VLOOKUP(Tabla5[[#This Row],[DETALLE]],[1]!P3EJECUCION[#All],5,FALSE),0)</f>
        <v>376374.81</v>
      </c>
      <c r="J25" s="28">
        <f>IFERROR(VLOOKUP(Tabla5[[#This Row],[DETALLE]],[1]!P3EJECUCION[#All],6,FALSE),0)</f>
        <v>287575.53999999998</v>
      </c>
      <c r="K25" s="28">
        <f>IFERROR(VLOOKUP(Tabla5[[#This Row],[DETALLE]],[1]!P3EJECUCION[#All],7,FALSE),0)</f>
        <v>168068.92</v>
      </c>
      <c r="L25" s="28">
        <f>IFERROR(VLOOKUP(Tabla5[[#This Row],[DETALLE]],[1]!P3EJECUCION[#All],8,FALSE),0)</f>
        <v>109060.03</v>
      </c>
      <c r="M25" s="27">
        <f>IFERROR(VLOOKUP(Tabla5[[#This Row],[DETALLE]],[1]!P3EJECUCION[#All],9,FALSE),0)</f>
        <v>131781.5</v>
      </c>
      <c r="N25" s="27">
        <f>IFERROR(VLOOKUP(Tabla5[[#This Row],[DETALLE]],[1]!P3EJECUCION[#Data],10,FALSE),0)</f>
        <v>0</v>
      </c>
      <c r="O25" s="27">
        <f>IFERROR(VLOOKUP(Tabla5[[#This Row],[DETALLE]],[1]!P3EJECUCION[#Data],11,FALSE),0)</f>
        <v>0</v>
      </c>
      <c r="P25" s="27">
        <f>IFERROR(VLOOKUP(Tabla5[[#This Row],[DETALLE]],[1]!P3EJECUCION[#Data],12,FALSE),0)</f>
        <v>0</v>
      </c>
      <c r="Q25" s="27">
        <f>IFERROR(VLOOKUP(Tabla5[[#This Row],[DETALLE]],[1]!P3EJECUCION[#Data],13,FALSE),0)</f>
        <v>0</v>
      </c>
      <c r="R25" s="29">
        <f>SUM(Tabla5[[#This Row],[Enero ]:[Diciembre]])</f>
        <v>1606797.04</v>
      </c>
    </row>
    <row r="26" spans="3:18" ht="15.75" x14ac:dyDescent="0.25">
      <c r="C26" s="26" t="s">
        <v>35</v>
      </c>
      <c r="D26" s="27">
        <f>IFERROR(VLOOKUP(Tabla5[[#This Row],[DETALLE]],[1]!P1PRESUPUESTO[#Data],2,FALSE),0)</f>
        <v>7400000</v>
      </c>
      <c r="E26" s="27">
        <f>IFERROR(VLOOKUP(Tabla5[[#This Row],[DETALLE]],[1]!P1PRESUPUESTO[#Data],3,FALSE),0)</f>
        <v>17679910</v>
      </c>
      <c r="F26" s="28">
        <f>IFERROR(VLOOKUP(Tabla5[[#This Row],[DETALLE]],[1]!P3EJECUCION[#All],2,FALSE),0)</f>
        <v>39188.839999999997</v>
      </c>
      <c r="G26" s="28">
        <f>IFERROR(VLOOKUP(Tabla5[[#This Row],[DETALLE]],[1]!P3EJECUCION[#All],3,FALSE),0)</f>
        <v>18880</v>
      </c>
      <c r="H26" s="28">
        <f>IFERROR(VLOOKUP(Tabla5[[#This Row],[DETALLE]],[1]!P3EJECUCION[#All],4,FALSE),0)</f>
        <v>1837297.08</v>
      </c>
      <c r="I26" s="28">
        <f>IFERROR(VLOOKUP(Tabla5[[#This Row],[DETALLE]],[1]!P3EJECUCION[#All],5,FALSE),0)</f>
        <v>608998</v>
      </c>
      <c r="J26" s="28">
        <f>IFERROR(VLOOKUP(Tabla5[[#This Row],[DETALLE]],[1]!P3EJECUCION[#All],6,FALSE),0)</f>
        <v>0</v>
      </c>
      <c r="K26" s="28">
        <f>IFERROR(VLOOKUP(Tabla5[[#This Row],[DETALLE]],[1]!P3EJECUCION[#All],7,FALSE),0)</f>
        <v>242132.5</v>
      </c>
      <c r="L26" s="28">
        <f>IFERROR(VLOOKUP(Tabla5[[#This Row],[DETALLE]],[1]!P3EJECUCION[#All],8,FALSE),0)</f>
        <v>129667.9</v>
      </c>
      <c r="M26" s="27">
        <f>IFERROR(VLOOKUP(Tabla5[[#This Row],[DETALLE]],[1]!P3EJECUCION[#All],9,FALSE),0)</f>
        <v>300088.31</v>
      </c>
      <c r="N26" s="27">
        <f>IFERROR(VLOOKUP(Tabla5[[#This Row],[DETALLE]],[1]!P3EJECUCION[#Data],10,FALSE),0)</f>
        <v>0</v>
      </c>
      <c r="O26" s="27">
        <f>IFERROR(VLOOKUP(Tabla5[[#This Row],[DETALLE]],[1]!P3EJECUCION[#Data],11,FALSE),0)</f>
        <v>0</v>
      </c>
      <c r="P26" s="27">
        <f>IFERROR(VLOOKUP(Tabla5[[#This Row],[DETALLE]],[1]!P3EJECUCION[#Data],12,FALSE),0)</f>
        <v>0</v>
      </c>
      <c r="Q26" s="27">
        <f>IFERROR(VLOOKUP(Tabla5[[#This Row],[DETALLE]],[1]!P3EJECUCION[#Data],13,FALSE),0)</f>
        <v>0</v>
      </c>
      <c r="R26" s="29">
        <f>SUM(Tabla5[[#This Row],[Enero ]:[Diciembre]])</f>
        <v>3176252.63</v>
      </c>
    </row>
    <row r="27" spans="3:18" ht="15.75" x14ac:dyDescent="0.25">
      <c r="C27" s="26" t="s">
        <v>36</v>
      </c>
      <c r="D27" s="27">
        <f>IFERROR(VLOOKUP(Tabla5[[#This Row],[DETALLE]],[1]!P1PRESUPUESTO[#Data],2,FALSE),0)</f>
        <v>10600000</v>
      </c>
      <c r="E27" s="27">
        <f>IFERROR(VLOOKUP(Tabla5[[#This Row],[DETALLE]],[1]!P1PRESUPUESTO[#Data],3,FALSE),0)</f>
        <v>18234900</v>
      </c>
      <c r="F27" s="28">
        <f>IFERROR(VLOOKUP(Tabla5[[#This Row],[DETALLE]],[1]!P3EJECUCION[#All],2,FALSE),0)</f>
        <v>0</v>
      </c>
      <c r="G27" s="28">
        <f>IFERROR(VLOOKUP(Tabla5[[#This Row],[DETALLE]],[1]!P3EJECUCION[#All],3,FALSE),0)</f>
        <v>93303.74</v>
      </c>
      <c r="H27" s="28">
        <f>IFERROR(VLOOKUP(Tabla5[[#This Row],[DETALLE]],[1]!P3EJECUCION[#All],4,FALSE),0)</f>
        <v>0</v>
      </c>
      <c r="I27" s="28">
        <f>IFERROR(VLOOKUP(Tabla5[[#This Row],[DETALLE]],[1]!P3EJECUCION[#All],5,FALSE),0)</f>
        <v>3626310.63</v>
      </c>
      <c r="J27" s="28">
        <f>IFERROR(VLOOKUP(Tabla5[[#This Row],[DETALLE]],[1]!P3EJECUCION[#All],6,FALSE),0)</f>
        <v>1086439.99</v>
      </c>
      <c r="K27" s="28">
        <f>IFERROR(VLOOKUP(Tabla5[[#This Row],[DETALLE]],[1]!P3EJECUCION[#All],7,FALSE),0)</f>
        <v>1199969.67</v>
      </c>
      <c r="L27" s="28">
        <f>IFERROR(VLOOKUP(Tabla5[[#This Row],[DETALLE]],[1]!P3EJECUCION[#All],8,FALSE),0)</f>
        <v>0</v>
      </c>
      <c r="M27" s="27">
        <f>IFERROR(VLOOKUP(Tabla5[[#This Row],[DETALLE]],[1]!P3EJECUCION[#All],9,FALSE),0)</f>
        <v>2086430.27</v>
      </c>
      <c r="N27" s="27">
        <f>IFERROR(VLOOKUP(Tabla5[[#This Row],[DETALLE]],[1]!P3EJECUCION[#Data],10,FALSE),0)</f>
        <v>0</v>
      </c>
      <c r="O27" s="27">
        <f>IFERROR(VLOOKUP(Tabla5[[#This Row],[DETALLE]],[1]!P3EJECUCION[#Data],11,FALSE),0)</f>
        <v>0</v>
      </c>
      <c r="P27" s="27">
        <f>IFERROR(VLOOKUP(Tabla5[[#This Row],[DETALLE]],[1]!P3EJECUCION[#Data],12,FALSE),0)</f>
        <v>0</v>
      </c>
      <c r="Q27" s="27">
        <f>IFERROR(VLOOKUP(Tabla5[[#This Row],[DETALLE]],[1]!P3EJECUCION[#Data],13,FALSE),0)</f>
        <v>0</v>
      </c>
      <c r="R27" s="29">
        <f>SUM(Tabla5[[#This Row],[Enero ]:[Diciembre]])</f>
        <v>8092454.3000000007</v>
      </c>
    </row>
    <row r="28" spans="3:18" ht="15.75" x14ac:dyDescent="0.25">
      <c r="C28" s="23" t="s">
        <v>37</v>
      </c>
      <c r="D28" s="24">
        <f>D29+D30+D31+D32+D33+D34+D35+D36+D37</f>
        <v>17964631</v>
      </c>
      <c r="E28" s="24">
        <f t="shared" ref="E28:R28" si="3">E29+E30+E31+E32+E33+E34+E35+E36+E37</f>
        <v>30465516</v>
      </c>
      <c r="F28" s="25">
        <f t="shared" si="3"/>
        <v>1000000</v>
      </c>
      <c r="G28" s="25">
        <f t="shared" si="3"/>
        <v>771972.78</v>
      </c>
      <c r="H28" s="25">
        <f>H29+H30+H31+H32+H33+H34+H35+H36+H37</f>
        <v>1053160.76</v>
      </c>
      <c r="I28" s="25">
        <f t="shared" si="3"/>
        <v>892976.96</v>
      </c>
      <c r="J28" s="25">
        <f t="shared" si="3"/>
        <v>2044875.98</v>
      </c>
      <c r="K28" s="25">
        <f t="shared" si="3"/>
        <v>1362549.19</v>
      </c>
      <c r="L28" s="25">
        <f t="shared" si="3"/>
        <v>1643911.38</v>
      </c>
      <c r="M28" s="24">
        <f t="shared" si="3"/>
        <v>3034964.7199999997</v>
      </c>
      <c r="N28" s="24">
        <f t="shared" si="3"/>
        <v>0</v>
      </c>
      <c r="O28" s="24">
        <f t="shared" si="3"/>
        <v>0</v>
      </c>
      <c r="P28" s="24">
        <f t="shared" si="3"/>
        <v>0</v>
      </c>
      <c r="Q28" s="24">
        <f t="shared" si="3"/>
        <v>0</v>
      </c>
      <c r="R28" s="24">
        <f t="shared" si="3"/>
        <v>11804411.77</v>
      </c>
    </row>
    <row r="29" spans="3:18" ht="15.75" x14ac:dyDescent="0.25">
      <c r="C29" s="26" t="s">
        <v>38</v>
      </c>
      <c r="D29" s="27">
        <f>IFERROR(VLOOKUP(Tabla5[[#This Row],[DETALLE]],[1]!P1PRESUPUESTO[#Data],2,FALSE),0)</f>
        <v>1225000</v>
      </c>
      <c r="E29" s="27">
        <f>IFERROR(VLOOKUP(Tabla5[[#This Row],[DETALLE]],[1]!P1PRESUPUESTO[#Data],3,FALSE),0)</f>
        <v>1603652</v>
      </c>
      <c r="F29" s="28">
        <f>IFERROR(VLOOKUP(Tabla5[[#This Row],[DETALLE]],[1]!P3EJECUCION[#All],2,FALSE),0)</f>
        <v>0</v>
      </c>
      <c r="G29" s="28">
        <f>IFERROR(VLOOKUP(Tabla5[[#This Row],[DETALLE]],[1]!P3EJECUCION[#All],3,FALSE),0)</f>
        <v>28010</v>
      </c>
      <c r="H29" s="28">
        <f>IFERROR(VLOOKUP(Tabla5[[#This Row],[DETALLE]],[1]!P3EJECUCION[#All],4,FALSE),0)</f>
        <v>129084.33</v>
      </c>
      <c r="I29" s="28">
        <f>IFERROR(VLOOKUP(Tabla5[[#This Row],[DETALLE]],[1]!P3EJECUCION[#All],5,FALSE),0)</f>
        <v>93444.02</v>
      </c>
      <c r="J29" s="28">
        <f>IFERROR(VLOOKUP(Tabla5[[#This Row],[DETALLE]],[1]!P3EJECUCION[#All],6,FALSE),0)</f>
        <v>57204</v>
      </c>
      <c r="K29" s="28">
        <f>IFERROR(VLOOKUP(Tabla5[[#This Row],[DETALLE]],[1]!P3EJECUCION[#All],7,FALSE),0)</f>
        <v>13485</v>
      </c>
      <c r="L29" s="28">
        <f>IFERROR(VLOOKUP(Tabla5[[#This Row],[DETALLE]],[1]!P3EJECUCION[#All],8,FALSE),0)</f>
        <v>312905.48</v>
      </c>
      <c r="M29" s="27">
        <f>IFERROR(VLOOKUP(Tabla5[[#This Row],[DETALLE]],[1]!P3EJECUCION[#All],9,FALSE),0)</f>
        <v>137471.76</v>
      </c>
      <c r="N29" s="27">
        <f>IFERROR(VLOOKUP(Tabla5[[#This Row],[DETALLE]],[1]!P3EJECUCION[#Data],10,FALSE),0)</f>
        <v>0</v>
      </c>
      <c r="O29" s="27">
        <f>IFERROR(VLOOKUP(Tabla5[[#This Row],[DETALLE]],[1]!P3EJECUCION[#Data],11,FALSE),0)</f>
        <v>0</v>
      </c>
      <c r="P29" s="27">
        <f>IFERROR(VLOOKUP(Tabla5[[#This Row],[DETALLE]],[1]!P3EJECUCION[#Data],12,FALSE),0)</f>
        <v>0</v>
      </c>
      <c r="Q29" s="27">
        <f>IFERROR(VLOOKUP(Tabla5[[#This Row],[DETALLE]],[1]!P3EJECUCION[#Data],13,FALSE),0)</f>
        <v>0</v>
      </c>
      <c r="R29" s="29">
        <f>SUM(Tabla5[[#This Row],[Enero ]:[Diciembre]])</f>
        <v>771604.59000000008</v>
      </c>
    </row>
    <row r="30" spans="3:18" ht="15.75" x14ac:dyDescent="0.25">
      <c r="C30" s="26" t="s">
        <v>39</v>
      </c>
      <c r="D30" s="27">
        <f>IFERROR(VLOOKUP(Tabla5[[#This Row],[DETALLE]],[1]!P1PRESUPUESTO[#Data],2,FALSE),0)</f>
        <v>0</v>
      </c>
      <c r="E30" s="27">
        <f>IFERROR(VLOOKUP(Tabla5[[#This Row],[DETALLE]],[1]!P1PRESUPUESTO[#Data],3,FALSE),0)</f>
        <v>454000</v>
      </c>
      <c r="F30" s="28">
        <f>IFERROR(VLOOKUP(Tabla5[[#This Row],[DETALLE]],[1]!P3EJECUCION[#All],2,FALSE),0)</f>
        <v>0</v>
      </c>
      <c r="G30" s="28">
        <f>IFERROR(VLOOKUP(Tabla5[[#This Row],[DETALLE]],[1]!P3EJECUCION[#All],3,FALSE),0)</f>
        <v>25800</v>
      </c>
      <c r="H30" s="28">
        <f>IFERROR(VLOOKUP(Tabla5[[#This Row],[DETALLE]],[1]!P3EJECUCION[#All],4,FALSE),0)</f>
        <v>25075.279999999999</v>
      </c>
      <c r="I30" s="28">
        <f>IFERROR(VLOOKUP(Tabla5[[#This Row],[DETALLE]],[1]!P3EJECUCION[#All],5,FALSE),0)</f>
        <v>0</v>
      </c>
      <c r="J30" s="28">
        <f>IFERROR(VLOOKUP(Tabla5[[#This Row],[DETALLE]],[1]!P3EJECUCION[#All],6,FALSE),0)</f>
        <v>10856</v>
      </c>
      <c r="K30" s="28">
        <f>IFERROR(VLOOKUP(Tabla5[[#This Row],[DETALLE]],[1]!P3EJECUCION[#All],7,FALSE),0)</f>
        <v>0</v>
      </c>
      <c r="L30" s="28">
        <f>IFERROR(VLOOKUP(Tabla5[[#This Row],[DETALLE]],[1]!P3EJECUCION[#All],8,FALSE),0)</f>
        <v>233168</v>
      </c>
      <c r="M30" s="27">
        <f>IFERROR(VLOOKUP(Tabla5[[#This Row],[DETALLE]],[1]!P3EJECUCION[#All],9,FALSE),0)</f>
        <v>0</v>
      </c>
      <c r="N30" s="27">
        <f>IFERROR(VLOOKUP(Tabla5[[#This Row],[DETALLE]],[1]!P3EJECUCION[#Data],10,FALSE),0)</f>
        <v>0</v>
      </c>
      <c r="O30" s="27">
        <f>IFERROR(VLOOKUP(Tabla5[[#This Row],[DETALLE]],[1]!P3EJECUCION[#Data],11,FALSE),0)</f>
        <v>0</v>
      </c>
      <c r="P30" s="27">
        <f>IFERROR(VLOOKUP(Tabla5[[#This Row],[DETALLE]],[1]!P3EJECUCION[#Data],12,FALSE),0)</f>
        <v>0</v>
      </c>
      <c r="Q30" s="27">
        <f>IFERROR(VLOOKUP(Tabla5[[#This Row],[DETALLE]],[1]!P3EJECUCION[#Data],13,FALSE),0)</f>
        <v>0</v>
      </c>
      <c r="R30" s="29">
        <f>SUM(Tabla5[[#This Row],[Enero ]:[Diciembre]])</f>
        <v>294899.28000000003</v>
      </c>
    </row>
    <row r="31" spans="3:18" ht="15.75" x14ac:dyDescent="0.25">
      <c r="C31" s="26" t="s">
        <v>40</v>
      </c>
      <c r="D31" s="27">
        <f>IFERROR(VLOOKUP(Tabla5[[#This Row],[DETALLE]],[1]!P1PRESUPUESTO[#Data],2,FALSE),0)</f>
        <v>2364631</v>
      </c>
      <c r="E31" s="27">
        <f>IFERROR(VLOOKUP(Tabla5[[#This Row],[DETALLE]],[1]!P1PRESUPUESTO[#Data],3,FALSE),0)</f>
        <v>2616681</v>
      </c>
      <c r="F31" s="28">
        <f>IFERROR(VLOOKUP(Tabla5[[#This Row],[DETALLE]],[1]!P3EJECUCION[#All],2,FALSE),0)</f>
        <v>0</v>
      </c>
      <c r="G31" s="28">
        <f>IFERROR(VLOOKUP(Tabla5[[#This Row],[DETALLE]],[1]!P3EJECUCION[#All],3,FALSE),0)</f>
        <v>58065.74</v>
      </c>
      <c r="H31" s="28">
        <f>IFERROR(VLOOKUP(Tabla5[[#This Row],[DETALLE]],[1]!P3EJECUCION[#All],4,FALSE),0)</f>
        <v>59315.76</v>
      </c>
      <c r="I31" s="28">
        <f>IFERROR(VLOOKUP(Tabla5[[#This Row],[DETALLE]],[1]!P3EJECUCION[#All],5,FALSE),0)</f>
        <v>53577.31</v>
      </c>
      <c r="J31" s="28">
        <f>IFERROR(VLOOKUP(Tabla5[[#This Row],[DETALLE]],[1]!P3EJECUCION[#All],6,FALSE),0)</f>
        <v>0</v>
      </c>
      <c r="K31" s="28">
        <f>IFERROR(VLOOKUP(Tabla5[[#This Row],[DETALLE]],[1]!P3EJECUCION[#All],7,FALSE),0)</f>
        <v>10325</v>
      </c>
      <c r="L31" s="28">
        <f>IFERROR(VLOOKUP(Tabla5[[#This Row],[DETALLE]],[1]!P3EJECUCION[#All],8,FALSE),0)</f>
        <v>1115.6500000000001</v>
      </c>
      <c r="M31" s="27">
        <f>IFERROR(VLOOKUP(Tabla5[[#This Row],[DETALLE]],[1]!P3EJECUCION[#All],9,FALSE),0)</f>
        <v>188802</v>
      </c>
      <c r="N31" s="27">
        <f>IFERROR(VLOOKUP(Tabla5[[#This Row],[DETALLE]],[1]!P3EJECUCION[#Data],10,FALSE),0)</f>
        <v>0</v>
      </c>
      <c r="O31" s="27">
        <f>IFERROR(VLOOKUP(Tabla5[[#This Row],[DETALLE]],[1]!P3EJECUCION[#Data],11,FALSE),0)</f>
        <v>0</v>
      </c>
      <c r="P31" s="27">
        <f>IFERROR(VLOOKUP(Tabla5[[#This Row],[DETALLE]],[1]!P3EJECUCION[#Data],12,FALSE),0)</f>
        <v>0</v>
      </c>
      <c r="Q31" s="27">
        <f>IFERROR(VLOOKUP(Tabla5[[#This Row],[DETALLE]],[1]!P3EJECUCION[#Data],13,FALSE),0)</f>
        <v>0</v>
      </c>
      <c r="R31" s="29">
        <f>SUM(Tabla5[[#This Row],[Enero ]:[Diciembre]])</f>
        <v>371201.45999999996</v>
      </c>
    </row>
    <row r="32" spans="3:18" ht="15.75" x14ac:dyDescent="0.25">
      <c r="C32" s="26" t="s">
        <v>41</v>
      </c>
      <c r="D32" s="27">
        <f>IFERROR(VLOOKUP(Tabla5[[#This Row],[DETALLE]],[1]!P1PRESUPUESTO[#Data],2,FALSE),0)</f>
        <v>100000</v>
      </c>
      <c r="E32" s="27">
        <f>IFERROR(VLOOKUP(Tabla5[[#This Row],[DETALLE]],[1]!P1PRESUPUESTO[#Data],3,FALSE),0)</f>
        <v>100000</v>
      </c>
      <c r="F32" s="28">
        <f>IFERROR(VLOOKUP(Tabla5[[#This Row],[DETALLE]],[1]!P3EJECUCION[#All],2,FALSE),0)</f>
        <v>0</v>
      </c>
      <c r="G32" s="28">
        <f>IFERROR(VLOOKUP(Tabla5[[#This Row],[DETALLE]],[1]!P3EJECUCION[#All],3,FALSE),0)</f>
        <v>0</v>
      </c>
      <c r="H32" s="28">
        <f>IFERROR(VLOOKUP(Tabla5[[#This Row],[DETALLE]],[1]!P3EJECUCION[#All],4,FALSE),0)</f>
        <v>0</v>
      </c>
      <c r="I32" s="28">
        <f>IFERROR(VLOOKUP(Tabla5[[#This Row],[DETALLE]],[1]!P3EJECUCION[#All],5,FALSE),0)</f>
        <v>29712.28</v>
      </c>
      <c r="J32" s="28">
        <f>IFERROR(VLOOKUP(Tabla5[[#This Row],[DETALLE]],[1]!P3EJECUCION[#All],6,FALSE),0)</f>
        <v>0</v>
      </c>
      <c r="K32" s="28">
        <f>IFERROR(VLOOKUP(Tabla5[[#This Row],[DETALLE]],[1]!P3EJECUCION[#All],7,FALSE),0)</f>
        <v>0</v>
      </c>
      <c r="L32" s="28">
        <f>IFERROR(VLOOKUP(Tabla5[[#This Row],[DETALLE]],[1]!P3EJECUCION[#All],8,FALSE),0)</f>
        <v>30820.46</v>
      </c>
      <c r="M32" s="27">
        <f>IFERROR(VLOOKUP(Tabla5[[#This Row],[DETALLE]],[1]!P3EJECUCION[#All],9,FALSE),0)</f>
        <v>0</v>
      </c>
      <c r="N32" s="27">
        <f>IFERROR(VLOOKUP(Tabla5[[#This Row],[DETALLE]],[1]!P3EJECUCION[#Data],10,FALSE),0)</f>
        <v>0</v>
      </c>
      <c r="O32" s="27">
        <f>IFERROR(VLOOKUP(Tabla5[[#This Row],[DETALLE]],[1]!P3EJECUCION[#Data],11,FALSE),0)</f>
        <v>0</v>
      </c>
      <c r="P32" s="27">
        <f>IFERROR(VLOOKUP(Tabla5[[#This Row],[DETALLE]],[1]!P3EJECUCION[#Data],12,FALSE),0)</f>
        <v>0</v>
      </c>
      <c r="Q32" s="27">
        <f>IFERROR(VLOOKUP(Tabla5[[#This Row],[DETALLE]],[1]!P3EJECUCION[#Data],13,FALSE),0)</f>
        <v>0</v>
      </c>
      <c r="R32" s="29">
        <f>SUM(Tabla5[[#This Row],[Enero ]:[Diciembre]])</f>
        <v>60532.74</v>
      </c>
    </row>
    <row r="33" spans="3:18" ht="15.75" x14ac:dyDescent="0.25">
      <c r="C33" s="26" t="s">
        <v>42</v>
      </c>
      <c r="D33" s="27">
        <f>IFERROR(VLOOKUP(Tabla5[[#This Row],[DETALLE]],[1]!P1PRESUPUESTO[#Data],2,FALSE),0)</f>
        <v>25000</v>
      </c>
      <c r="E33" s="27">
        <f>IFERROR(VLOOKUP(Tabla5[[#This Row],[DETALLE]],[1]!P1PRESUPUESTO[#Data],3,FALSE),0)</f>
        <v>275000</v>
      </c>
      <c r="F33" s="28">
        <f>IFERROR(VLOOKUP(Tabla5[[#This Row],[DETALLE]],[1]!P3EJECUCION[#All],2,FALSE),0)</f>
        <v>0</v>
      </c>
      <c r="G33" s="28">
        <f>IFERROR(VLOOKUP(Tabla5[[#This Row],[DETALLE]],[1]!P3EJECUCION[#All],3,FALSE),0)</f>
        <v>0</v>
      </c>
      <c r="H33" s="28">
        <f>IFERROR(VLOOKUP(Tabla5[[#This Row],[DETALLE]],[1]!P3EJECUCION[#All],4,FALSE),0)</f>
        <v>192479.74</v>
      </c>
      <c r="I33" s="28">
        <f>IFERROR(VLOOKUP(Tabla5[[#This Row],[DETALLE]],[1]!P3EJECUCION[#All],5,FALSE),0)</f>
        <v>0</v>
      </c>
      <c r="J33" s="28">
        <f>IFERROR(VLOOKUP(Tabla5[[#This Row],[DETALLE]],[1]!P3EJECUCION[#All],6,FALSE),0)</f>
        <v>0</v>
      </c>
      <c r="K33" s="28">
        <f>IFERROR(VLOOKUP(Tabla5[[#This Row],[DETALLE]],[1]!P3EJECUCION[#All],7,FALSE),0)</f>
        <v>0</v>
      </c>
      <c r="L33" s="28">
        <f>IFERROR(VLOOKUP(Tabla5[[#This Row],[DETALLE]],[1]!P3EJECUCION[#All],8,FALSE),0)</f>
        <v>3726.99</v>
      </c>
      <c r="M33" s="27">
        <f>IFERROR(VLOOKUP(Tabla5[[#This Row],[DETALLE]],[1]!P3EJECUCION[#All],9,FALSE),0)</f>
        <v>15457</v>
      </c>
      <c r="N33" s="27">
        <f>IFERROR(VLOOKUP(Tabla5[[#This Row],[DETALLE]],[1]!P3EJECUCION[#Data],10,FALSE),0)</f>
        <v>0</v>
      </c>
      <c r="O33" s="27">
        <f>IFERROR(VLOOKUP(Tabla5[[#This Row],[DETALLE]],[1]!P3EJECUCION[#Data],11,FALSE),0)</f>
        <v>0</v>
      </c>
      <c r="P33" s="27">
        <f>IFERROR(VLOOKUP(Tabla5[[#This Row],[DETALLE]],[1]!P3EJECUCION[#Data],12,FALSE),0)</f>
        <v>0</v>
      </c>
      <c r="Q33" s="27">
        <f>IFERROR(VLOOKUP(Tabla5[[#This Row],[DETALLE]],[1]!P3EJECUCION[#Data],13,FALSE),0)</f>
        <v>0</v>
      </c>
      <c r="R33" s="29">
        <f>SUM(Tabla5[[#This Row],[Enero ]:[Diciembre]])</f>
        <v>211663.72999999998</v>
      </c>
    </row>
    <row r="34" spans="3:18" ht="15.75" x14ac:dyDescent="0.25">
      <c r="C34" s="26" t="s">
        <v>43</v>
      </c>
      <c r="D34" s="27">
        <f>IFERROR(VLOOKUP(Tabla5[[#This Row],[DETALLE]],[1]!P1PRESUPUESTO[#Data],2,FALSE),0)</f>
        <v>25000</v>
      </c>
      <c r="E34" s="27">
        <f>IFERROR(VLOOKUP(Tabla5[[#This Row],[DETALLE]],[1]!P1PRESUPUESTO[#Data],3,FALSE),0)</f>
        <v>177000</v>
      </c>
      <c r="F34" s="28">
        <f>IFERROR(VLOOKUP(Tabla5[[#This Row],[DETALLE]],[1]!P3EJECUCION[#All],2,FALSE),0)</f>
        <v>0</v>
      </c>
      <c r="G34" s="28">
        <f>IFERROR(VLOOKUP(Tabla5[[#This Row],[DETALLE]],[1]!P3EJECUCION[#All],3,FALSE),0)</f>
        <v>0</v>
      </c>
      <c r="H34" s="28">
        <f>IFERROR(VLOOKUP(Tabla5[[#This Row],[DETALLE]],[1]!P3EJECUCION[#All],4,FALSE),0)</f>
        <v>4508.25</v>
      </c>
      <c r="I34" s="28">
        <f>IFERROR(VLOOKUP(Tabla5[[#This Row],[DETALLE]],[1]!P3EJECUCION[#All],5,FALSE),0)</f>
        <v>0</v>
      </c>
      <c r="J34" s="28">
        <f>IFERROR(VLOOKUP(Tabla5[[#This Row],[DETALLE]],[1]!P3EJECUCION[#All],6,FALSE),0)</f>
        <v>9035</v>
      </c>
      <c r="K34" s="28">
        <f>IFERROR(VLOOKUP(Tabla5[[#This Row],[DETALLE]],[1]!P3EJECUCION[#All],7,FALSE),0)</f>
        <v>10733.28</v>
      </c>
      <c r="L34" s="28">
        <f>IFERROR(VLOOKUP(Tabla5[[#This Row],[DETALLE]],[1]!P3EJECUCION[#All],8,FALSE),0)</f>
        <v>13594.23</v>
      </c>
      <c r="M34" s="27">
        <f>IFERROR(VLOOKUP(Tabla5[[#This Row],[DETALLE]],[1]!P3EJECUCION[#All],9,FALSE),0)</f>
        <v>11173.25</v>
      </c>
      <c r="N34" s="27">
        <f>IFERROR(VLOOKUP(Tabla5[[#This Row],[DETALLE]],[1]!P3EJECUCION[#Data],10,FALSE),0)</f>
        <v>0</v>
      </c>
      <c r="O34" s="27">
        <f>IFERROR(VLOOKUP(Tabla5[[#This Row],[DETALLE]],[1]!P3EJECUCION[#Data],11,FALSE),0)</f>
        <v>0</v>
      </c>
      <c r="P34" s="27">
        <f>IFERROR(VLOOKUP(Tabla5[[#This Row],[DETALLE]],[1]!P3EJECUCION[#Data],12,FALSE),0)</f>
        <v>0</v>
      </c>
      <c r="Q34" s="27">
        <f>IFERROR(VLOOKUP(Tabla5[[#This Row],[DETALLE]],[1]!P3EJECUCION[#Data],13,FALSE),0)</f>
        <v>0</v>
      </c>
      <c r="R34" s="29">
        <f>SUM(Tabla5[[#This Row],[Enero ]:[Diciembre]])</f>
        <v>49044.009999999995</v>
      </c>
    </row>
    <row r="35" spans="3:18" ht="15.75" x14ac:dyDescent="0.25">
      <c r="C35" s="26" t="s">
        <v>44</v>
      </c>
      <c r="D35" s="27">
        <f>IFERROR(VLOOKUP(Tabla5[[#This Row],[DETALLE]],[1]!P1PRESUPUESTO[#Data],2,FALSE),0)</f>
        <v>12675000</v>
      </c>
      <c r="E35" s="27">
        <f>IFERROR(VLOOKUP(Tabla5[[#This Row],[DETALLE]],[1]!P1PRESUPUESTO[#Data],3,FALSE),0)</f>
        <v>12900000</v>
      </c>
      <c r="F35" s="28">
        <f>IFERROR(VLOOKUP(Tabla5[[#This Row],[DETALLE]],[1]!P3EJECUCION[#All],2,FALSE),0)</f>
        <v>1000000</v>
      </c>
      <c r="G35" s="28">
        <f>IFERROR(VLOOKUP(Tabla5[[#This Row],[DETALLE]],[1]!P3EJECUCION[#All],3,FALSE),0)</f>
        <v>600000</v>
      </c>
      <c r="H35" s="28">
        <f>IFERROR(VLOOKUP(Tabla5[[#This Row],[DETALLE]],[1]!P3EJECUCION[#All],4,FALSE),0)</f>
        <v>600000</v>
      </c>
      <c r="I35" s="28">
        <f>IFERROR(VLOOKUP(Tabla5[[#This Row],[DETALLE]],[1]!P3EJECUCION[#All],5,FALSE),0)</f>
        <v>600000</v>
      </c>
      <c r="J35" s="28">
        <f>IFERROR(VLOOKUP(Tabla5[[#This Row],[DETALLE]],[1]!P3EJECUCION[#All],6,FALSE),0)</f>
        <v>1704000</v>
      </c>
      <c r="K35" s="28">
        <f>IFERROR(VLOOKUP(Tabla5[[#This Row],[DETALLE]],[1]!P3EJECUCION[#All],7,FALSE),0)</f>
        <v>968000</v>
      </c>
      <c r="L35" s="28">
        <f>IFERROR(VLOOKUP(Tabla5[[#This Row],[DETALLE]],[1]!P3EJECUCION[#All],8,FALSE),0)</f>
        <v>983550.97</v>
      </c>
      <c r="M35" s="27">
        <f>IFERROR(VLOOKUP(Tabla5[[#This Row],[DETALLE]],[1]!P3EJECUCION[#All],9,FALSE),0)</f>
        <v>976584</v>
      </c>
      <c r="N35" s="27">
        <f>IFERROR(VLOOKUP(Tabla5[[#This Row],[DETALLE]],[1]!P3EJECUCION[#Data],10,FALSE),0)</f>
        <v>0</v>
      </c>
      <c r="O35" s="27">
        <f>IFERROR(VLOOKUP(Tabla5[[#This Row],[DETALLE]],[1]!P3EJECUCION[#Data],11,FALSE),0)</f>
        <v>0</v>
      </c>
      <c r="P35" s="27">
        <f>IFERROR(VLOOKUP(Tabla5[[#This Row],[DETALLE]],[1]!P3EJECUCION[#Data],12,FALSE),0)</f>
        <v>0</v>
      </c>
      <c r="Q35" s="27">
        <f>IFERROR(VLOOKUP(Tabla5[[#This Row],[DETALLE]],[1]!P3EJECUCION[#Data],13,FALSE),0)</f>
        <v>0</v>
      </c>
      <c r="R35" s="29">
        <f>SUM(Tabla5[[#This Row],[Enero ]:[Diciembre]])</f>
        <v>7432134.9699999997</v>
      </c>
    </row>
    <row r="36" spans="3:18" ht="15.75" x14ac:dyDescent="0.25">
      <c r="C36" s="26" t="s">
        <v>45</v>
      </c>
      <c r="D36" s="27">
        <f>IFERROR(VLOOKUP(Tabla5[[#This Row],[DETALLE]],[1]!P1PRESUPUESTO[#Data],2,FALSE),0)</f>
        <v>0</v>
      </c>
      <c r="E36" s="27">
        <f>IFERROR(VLOOKUP(Tabla5[[#This Row],[DETALLE]],[1]!P1PRESUPUESTO[#Data],3,FALSE),0)</f>
        <v>0</v>
      </c>
      <c r="F36" s="28">
        <f>IFERROR(VLOOKUP(Tabla5[[#This Row],[DETALLE]],[1]!P3EJECUCION[#All],2,FALSE),0)</f>
        <v>0</v>
      </c>
      <c r="G36" s="28">
        <f>IFERROR(VLOOKUP(Tabla5[[#This Row],[DETALLE]],[1]!P3EJECUCION[#All],3,FALSE),0)</f>
        <v>0</v>
      </c>
      <c r="H36" s="28">
        <f>IFERROR(VLOOKUP(Tabla5[[#This Row],[DETALLE]],[1]!P3EJECUCION[#All],4,FALSE),0)</f>
        <v>0</v>
      </c>
      <c r="I36" s="28">
        <f>IFERROR(VLOOKUP(Tabla5[[#This Row],[DETALLE]],[1]!P3EJECUCION[#All],5,FALSE),0)</f>
        <v>0</v>
      </c>
      <c r="J36" s="28">
        <f>IFERROR(VLOOKUP(Tabla5[[#This Row],[DETALLE]],[1]!P3EJECUCION[#All],6,FALSE),0)</f>
        <v>0</v>
      </c>
      <c r="K36" s="28">
        <f>IFERROR(VLOOKUP(Tabla5[[#This Row],[DETALLE]],[1]!P3EJECUCION[#All],7,FALSE),0)</f>
        <v>0</v>
      </c>
      <c r="L36" s="28">
        <f>IFERROR(VLOOKUP(Tabla5[[#This Row],[DETALLE]],[1]!P3EJECUCION[#All],8,FALSE),0)</f>
        <v>0</v>
      </c>
      <c r="M36" s="27">
        <f>IFERROR(VLOOKUP(Tabla5[[#This Row],[DETALLE]],[1]!P3EJECUCION[#All],9,FALSE),0)</f>
        <v>0</v>
      </c>
      <c r="N36" s="27">
        <f>IFERROR(VLOOKUP(Tabla5[[#This Row],[DETALLE]],[1]!P3EJECUCION[#Data],10,FALSE),0)</f>
        <v>0</v>
      </c>
      <c r="O36" s="27">
        <f>IFERROR(VLOOKUP(Tabla5[[#This Row],[DETALLE]],[1]!P3EJECUCION[#Data],11,FALSE),0)</f>
        <v>0</v>
      </c>
      <c r="P36" s="27">
        <f>IFERROR(VLOOKUP(Tabla5[[#This Row],[DETALLE]],[1]!P3EJECUCION[#Data],12,FALSE),0)</f>
        <v>0</v>
      </c>
      <c r="Q36" s="27">
        <f>IFERROR(VLOOKUP(Tabla5[[#This Row],[DETALLE]],[1]!P3EJECUCION[#Data],13,FALSE),0)</f>
        <v>0</v>
      </c>
      <c r="R36" s="29">
        <f>SUM(Tabla5[[#This Row],[Enero ]:[Diciembre]])</f>
        <v>0</v>
      </c>
    </row>
    <row r="37" spans="3:18" ht="15.75" x14ac:dyDescent="0.25">
      <c r="C37" s="26" t="s">
        <v>46</v>
      </c>
      <c r="D37" s="27">
        <f>IFERROR(VLOOKUP(Tabla5[[#This Row],[DETALLE]],[1]!P1PRESUPUESTO[#Data],2,FALSE),0)</f>
        <v>1550000</v>
      </c>
      <c r="E37" s="27">
        <f>IFERROR(VLOOKUP(Tabla5[[#This Row],[DETALLE]],[1]!P1PRESUPUESTO[#Data],3,FALSE),0)</f>
        <v>12339183</v>
      </c>
      <c r="F37" s="28">
        <f>IFERROR(VLOOKUP(Tabla5[[#This Row],[DETALLE]],[1]!P3EJECUCION[#All],2,FALSE),0)</f>
        <v>0</v>
      </c>
      <c r="G37" s="28">
        <f>IFERROR(VLOOKUP(Tabla5[[#This Row],[DETALLE]],[1]!P3EJECUCION[#All],3,FALSE),0)</f>
        <v>60097.04</v>
      </c>
      <c r="H37" s="28">
        <f>IFERROR(VLOOKUP(Tabla5[[#This Row],[DETALLE]],[1]!P3EJECUCION[#All],4,FALSE),0)</f>
        <v>42697.4</v>
      </c>
      <c r="I37" s="28">
        <f>IFERROR(VLOOKUP(Tabla5[[#This Row],[DETALLE]],[1]!P3EJECUCION[#All],5,FALSE),0)</f>
        <v>116243.35</v>
      </c>
      <c r="J37" s="28">
        <f>IFERROR(VLOOKUP(Tabla5[[#This Row],[DETALLE]],[1]!P3EJECUCION[#All],6,FALSE),0)</f>
        <v>263780.98</v>
      </c>
      <c r="K37" s="28">
        <f>IFERROR(VLOOKUP(Tabla5[[#This Row],[DETALLE]],[1]!P3EJECUCION[#All],7,FALSE),0)</f>
        <v>360005.91</v>
      </c>
      <c r="L37" s="28">
        <f>IFERROR(VLOOKUP(Tabla5[[#This Row],[DETALLE]],[1]!P3EJECUCION[#All],8,FALSE),0)</f>
        <v>65029.599999999999</v>
      </c>
      <c r="M37" s="27">
        <f>IFERROR(VLOOKUP(Tabla5[[#This Row],[DETALLE]],[1]!P3EJECUCION[#All],9,FALSE),0)</f>
        <v>1705476.71</v>
      </c>
      <c r="N37" s="27">
        <f>IFERROR(VLOOKUP(Tabla5[[#This Row],[DETALLE]],[1]!P3EJECUCION[#Data],10,FALSE),0)</f>
        <v>0</v>
      </c>
      <c r="O37" s="27">
        <f>IFERROR(VLOOKUP(Tabla5[[#This Row],[DETALLE]],[1]!P3EJECUCION[#Data],11,FALSE),0)</f>
        <v>0</v>
      </c>
      <c r="P37" s="27">
        <f>IFERROR(VLOOKUP(Tabla5[[#This Row],[DETALLE]],[1]!P3EJECUCION[#Data],12,FALSE),0)</f>
        <v>0</v>
      </c>
      <c r="Q37" s="27">
        <f>IFERROR(VLOOKUP(Tabla5[[#This Row],[DETALLE]],[1]!P3EJECUCION[#Data],13,FALSE),0)</f>
        <v>0</v>
      </c>
      <c r="R37" s="29">
        <f>SUM(Tabla5[[#This Row],[Enero ]:[Diciembre]])</f>
        <v>2613330.9899999998</v>
      </c>
    </row>
    <row r="38" spans="3:18" ht="15.75" x14ac:dyDescent="0.25">
      <c r="C38" s="23" t="s">
        <v>47</v>
      </c>
      <c r="D38" s="24">
        <f>D39+D40+D41+D42+D43+D44+D45+D46</f>
        <v>14500000</v>
      </c>
      <c r="E38" s="24">
        <f t="shared" ref="E38:R38" si="4">E39+E40+E41+E42+E43+E44+E45+E46</f>
        <v>9786000</v>
      </c>
      <c r="F38" s="25">
        <f t="shared" si="4"/>
        <v>0</v>
      </c>
      <c r="G38" s="25">
        <f t="shared" si="4"/>
        <v>439407.86</v>
      </c>
      <c r="H38" s="25">
        <f t="shared" si="4"/>
        <v>1110523.3799999999</v>
      </c>
      <c r="I38" s="25">
        <f t="shared" si="4"/>
        <v>0</v>
      </c>
      <c r="J38" s="25">
        <f t="shared" si="4"/>
        <v>0</v>
      </c>
      <c r="K38" s="25">
        <f t="shared" si="4"/>
        <v>106212</v>
      </c>
      <c r="L38" s="25">
        <f t="shared" si="4"/>
        <v>0</v>
      </c>
      <c r="M38" s="24">
        <f t="shared" si="4"/>
        <v>1980363.58</v>
      </c>
      <c r="N38" s="24">
        <f t="shared" si="4"/>
        <v>0</v>
      </c>
      <c r="O38" s="24">
        <f t="shared" si="4"/>
        <v>0</v>
      </c>
      <c r="P38" s="24">
        <f t="shared" si="4"/>
        <v>0</v>
      </c>
      <c r="Q38" s="24">
        <f t="shared" si="4"/>
        <v>0</v>
      </c>
      <c r="R38" s="24">
        <f t="shared" si="4"/>
        <v>3636506.8200000003</v>
      </c>
    </row>
    <row r="39" spans="3:18" ht="15.75" x14ac:dyDescent="0.25">
      <c r="C39" s="26" t="s">
        <v>48</v>
      </c>
      <c r="D39" s="27">
        <f>IFERROR(VLOOKUP(Tabla5[[#This Row],[DETALLE]],[1]!P1PRESUPUESTO[#Data],2,FALSE),0)</f>
        <v>13500000</v>
      </c>
      <c r="E39" s="27">
        <f>IFERROR(VLOOKUP(Tabla5[[#This Row],[DETALLE]],[1]!P1PRESUPUESTO[#Data],3,FALSE),0)</f>
        <v>7036000</v>
      </c>
      <c r="F39" s="28">
        <f>IFERROR(VLOOKUP(Tabla5[[#This Row],[DETALLE]],[1]!P3EJECUCION[#All],2,FALSE),0)</f>
        <v>0</v>
      </c>
      <c r="G39" s="28">
        <f>IFERROR(VLOOKUP(Tabla5[[#This Row],[DETALLE]],[1]!P3EJECUCION[#All],3,FALSE),0)</f>
        <v>439407.86</v>
      </c>
      <c r="H39" s="28">
        <f>IFERROR(VLOOKUP(Tabla5[[#This Row],[DETALLE]],[1]!P3EJECUCION[#All],4,FALSE),0)</f>
        <v>110523.38</v>
      </c>
      <c r="I39" s="28">
        <f>IFERROR(VLOOKUP(Tabla5[[#This Row],[DETALLE]],[1]!P3EJECUCION[#All],5,FALSE),0)</f>
        <v>0</v>
      </c>
      <c r="J39" s="28">
        <f>IFERROR(VLOOKUP(Tabla5[[#This Row],[DETALLE]],[1]!P3EJECUCION[#All],6,FALSE),0)</f>
        <v>0</v>
      </c>
      <c r="K39" s="28">
        <f>IFERROR(VLOOKUP(Tabla5[[#This Row],[DETALLE]],[1]!P3EJECUCION[#All],7,FALSE),0)</f>
        <v>106212</v>
      </c>
      <c r="L39" s="28">
        <f>IFERROR(VLOOKUP(Tabla5[[#This Row],[DETALLE]],[1]!P3EJECUCION[#All],8,FALSE),0)</f>
        <v>0</v>
      </c>
      <c r="M39" s="27">
        <f>IFERROR(VLOOKUP(Tabla5[[#This Row],[DETALLE]],[1]!P3EJECUCION[#All],9,FALSE),0)</f>
        <v>455000</v>
      </c>
      <c r="N39" s="27">
        <f>IFERROR(VLOOKUP(Tabla5[[#This Row],[DETALLE]],[1]!P3EJECUCION[#Data],10,FALSE),0)</f>
        <v>0</v>
      </c>
      <c r="O39" s="27">
        <f>IFERROR(VLOOKUP(Tabla5[[#This Row],[DETALLE]],[1]!P3EJECUCION[#Data],11,FALSE),0)</f>
        <v>0</v>
      </c>
      <c r="P39" s="27">
        <f>IFERROR(VLOOKUP(Tabla5[[#This Row],[DETALLE]],[1]!P3EJECUCION[#Data],12,FALSE),0)</f>
        <v>0</v>
      </c>
      <c r="Q39" s="27">
        <f>IFERROR(VLOOKUP(Tabla5[[#This Row],[DETALLE]],[1]!P3EJECUCION[#Data],13,FALSE),0)</f>
        <v>0</v>
      </c>
      <c r="R39" s="29">
        <f>SUM(Tabla5[[#This Row],[Enero ]:[Diciembre]])</f>
        <v>1111143.24</v>
      </c>
    </row>
    <row r="40" spans="3:18" ht="15.75" x14ac:dyDescent="0.25">
      <c r="C40" s="26" t="s">
        <v>49</v>
      </c>
      <c r="D40" s="27">
        <f>IFERROR(VLOOKUP(Tabla5[[#This Row],[DETALLE]],[1]!P1PRESUPUESTO[#Data],2,FALSE),0)</f>
        <v>0</v>
      </c>
      <c r="E40" s="27">
        <f>IFERROR(VLOOKUP(Tabla5[[#This Row],[DETALLE]],[1]!P1PRESUPUESTO[#Data],3,FALSE),0)</f>
        <v>0</v>
      </c>
      <c r="F40" s="28">
        <f>IFERROR(VLOOKUP(Tabla5[[#This Row],[DETALLE]],[1]!P3EJECUCION[#All],2,FALSE),0)</f>
        <v>0</v>
      </c>
      <c r="G40" s="28">
        <f>IFERROR(VLOOKUP(Tabla5[[#This Row],[DETALLE]],[1]!P3EJECUCION[#All],3,FALSE),0)</f>
        <v>0</v>
      </c>
      <c r="H40" s="28">
        <f>IFERROR(VLOOKUP(Tabla5[[#This Row],[DETALLE]],[1]!P3EJECUCION[#All],4,FALSE),0)</f>
        <v>0</v>
      </c>
      <c r="I40" s="28">
        <f>IFERROR(VLOOKUP(Tabla5[[#This Row],[DETALLE]],[1]!P3EJECUCION[#All],5,FALSE),0)</f>
        <v>0</v>
      </c>
      <c r="J40" s="28">
        <f>IFERROR(VLOOKUP(Tabla5[[#This Row],[DETALLE]],[1]!P3EJECUCION[#All],6,FALSE),0)</f>
        <v>0</v>
      </c>
      <c r="K40" s="28">
        <f>IFERROR(VLOOKUP(Tabla5[[#This Row],[DETALLE]],[1]!P3EJECUCION[#All],7,FALSE),0)</f>
        <v>0</v>
      </c>
      <c r="L40" s="28">
        <f>IFERROR(VLOOKUP(Tabla5[[#This Row],[DETALLE]],[1]!P3EJECUCION[#All],8,FALSE),0)</f>
        <v>0</v>
      </c>
      <c r="M40" s="27">
        <f>IFERROR(VLOOKUP(Tabla5[[#This Row],[DETALLE]],[1]!P3EJECUCION[#All],9,FALSE),0)</f>
        <v>0</v>
      </c>
      <c r="N40" s="27">
        <f>IFERROR(VLOOKUP(Tabla5[[#This Row],[DETALLE]],[1]!P3EJECUCION[#Data],10,FALSE),0)</f>
        <v>0</v>
      </c>
      <c r="O40" s="27">
        <f>IFERROR(VLOOKUP(Tabla5[[#This Row],[DETALLE]],[1]!P3EJECUCION[#Data],11,FALSE),0)</f>
        <v>0</v>
      </c>
      <c r="P40" s="27">
        <f>IFERROR(VLOOKUP(Tabla5[[#This Row],[DETALLE]],[1]!P3EJECUCION[#Data],12,FALSE),0)</f>
        <v>0</v>
      </c>
      <c r="Q40" s="27">
        <f>IFERROR(VLOOKUP(Tabla5[[#This Row],[DETALLE]],[1]!P3EJECUCION[#Data],13,FALSE),0)</f>
        <v>0</v>
      </c>
      <c r="R40" s="29">
        <f>SUM(Tabla5[[#This Row],[Enero ]:[Diciembre]])</f>
        <v>0</v>
      </c>
    </row>
    <row r="41" spans="3:18" ht="15.75" x14ac:dyDescent="0.25">
      <c r="C41" s="26" t="s">
        <v>50</v>
      </c>
      <c r="D41" s="27">
        <f>IFERROR(VLOOKUP(Tabla5[[#This Row],[DETALLE]],[1]!P1PRESUPUESTO[#Data],2,FALSE),0)</f>
        <v>0</v>
      </c>
      <c r="E41" s="27">
        <f>IFERROR(VLOOKUP(Tabla5[[#This Row],[DETALLE]],[1]!P1PRESUPUESTO[#Data],3,FALSE),0)</f>
        <v>0</v>
      </c>
      <c r="F41" s="28">
        <f>IFERROR(VLOOKUP(Tabla5[[#This Row],[DETALLE]],[1]!P3EJECUCION[#All],2,FALSE),0)</f>
        <v>0</v>
      </c>
      <c r="G41" s="28">
        <f>IFERROR(VLOOKUP(Tabla5[[#This Row],[DETALLE]],[1]!P3EJECUCION[#All],3,FALSE),0)</f>
        <v>0</v>
      </c>
      <c r="H41" s="28">
        <f>IFERROR(VLOOKUP(Tabla5[[#This Row],[DETALLE]],[1]!P3EJECUCION[#All],4,FALSE),0)</f>
        <v>0</v>
      </c>
      <c r="I41" s="28">
        <f>IFERROR(VLOOKUP(Tabla5[[#This Row],[DETALLE]],[1]!P3EJECUCION[#All],5,FALSE),0)</f>
        <v>0</v>
      </c>
      <c r="J41" s="28">
        <f>IFERROR(VLOOKUP(Tabla5[[#This Row],[DETALLE]],[1]!P3EJECUCION[#All],6,FALSE),0)</f>
        <v>0</v>
      </c>
      <c r="K41" s="28">
        <f>IFERROR(VLOOKUP(Tabla5[[#This Row],[DETALLE]],[1]!P3EJECUCION[#All],7,FALSE),0)</f>
        <v>0</v>
      </c>
      <c r="L41" s="28">
        <f>IFERROR(VLOOKUP(Tabla5[[#This Row],[DETALLE]],[1]!P3EJECUCION[#All],8,FALSE),0)</f>
        <v>0</v>
      </c>
      <c r="M41" s="27">
        <f>IFERROR(VLOOKUP(Tabla5[[#This Row],[DETALLE]],[1]!P3EJECUCION[#All],9,FALSE),0)</f>
        <v>0</v>
      </c>
      <c r="N41" s="27">
        <f>IFERROR(VLOOKUP(Tabla5[[#This Row],[DETALLE]],[1]!P3EJECUCION[#Data],10,FALSE),0)</f>
        <v>0</v>
      </c>
      <c r="O41" s="27">
        <f>IFERROR(VLOOKUP(Tabla5[[#This Row],[DETALLE]],[1]!P3EJECUCION[#Data],11,FALSE),0)</f>
        <v>0</v>
      </c>
      <c r="P41" s="27">
        <f>IFERROR(VLOOKUP(Tabla5[[#This Row],[DETALLE]],[1]!P3EJECUCION[#Data],12,FALSE),0)</f>
        <v>0</v>
      </c>
      <c r="Q41" s="27">
        <f>IFERROR(VLOOKUP(Tabla5[[#This Row],[DETALLE]],[1]!P3EJECUCION[#Data],13,FALSE),0)</f>
        <v>0</v>
      </c>
      <c r="R41" s="29">
        <f>SUM(Tabla5[[#This Row],[Enero ]:[Diciembre]])</f>
        <v>0</v>
      </c>
    </row>
    <row r="42" spans="3:18" ht="15.75" x14ac:dyDescent="0.25">
      <c r="C42" s="26" t="s">
        <v>51</v>
      </c>
      <c r="D42" s="27">
        <f>IFERROR(VLOOKUP(Tabla5[[#This Row],[DETALLE]],[1]!P1PRESUPUESTO[#Data],2,FALSE),0)</f>
        <v>0</v>
      </c>
      <c r="E42" s="27">
        <f>IFERROR(VLOOKUP(Tabla5[[#This Row],[DETALLE]],[1]!P1PRESUPUESTO[#Data],3,FALSE),0)</f>
        <v>0</v>
      </c>
      <c r="F42" s="28">
        <f>IFERROR(VLOOKUP(Tabla5[[#This Row],[DETALLE]],[1]!P3EJECUCION[#All],2,FALSE),0)</f>
        <v>0</v>
      </c>
      <c r="G42" s="28">
        <f>IFERROR(VLOOKUP(Tabla5[[#This Row],[DETALLE]],[1]!P3EJECUCION[#All],3,FALSE),0)</f>
        <v>0</v>
      </c>
      <c r="H42" s="28">
        <f>IFERROR(VLOOKUP(Tabla5[[#This Row],[DETALLE]],[1]!P3EJECUCION[#All],4,FALSE),0)</f>
        <v>0</v>
      </c>
      <c r="I42" s="28">
        <f>IFERROR(VLOOKUP(Tabla5[[#This Row],[DETALLE]],[1]!P3EJECUCION[#All],5,FALSE),0)</f>
        <v>0</v>
      </c>
      <c r="J42" s="28">
        <f>IFERROR(VLOOKUP(Tabla5[[#This Row],[DETALLE]],[1]!P3EJECUCION[#All],6,FALSE),0)</f>
        <v>0</v>
      </c>
      <c r="K42" s="28">
        <f>IFERROR(VLOOKUP(Tabla5[[#This Row],[DETALLE]],[1]!P3EJECUCION[#All],7,FALSE),0)</f>
        <v>0</v>
      </c>
      <c r="L42" s="28">
        <f>IFERROR(VLOOKUP(Tabla5[[#This Row],[DETALLE]],[1]!P3EJECUCION[#All],8,FALSE),0)</f>
        <v>0</v>
      </c>
      <c r="M42" s="27">
        <f>IFERROR(VLOOKUP(Tabla5[[#This Row],[DETALLE]],[1]!P3EJECUCION[#All],9,FALSE),0)</f>
        <v>0</v>
      </c>
      <c r="N42" s="27">
        <f>IFERROR(VLOOKUP(Tabla5[[#This Row],[DETALLE]],[1]!P3EJECUCION[#Data],10,FALSE),0)</f>
        <v>0</v>
      </c>
      <c r="O42" s="27">
        <f>IFERROR(VLOOKUP(Tabla5[[#This Row],[DETALLE]],[1]!P3EJECUCION[#Data],11,FALSE),0)</f>
        <v>0</v>
      </c>
      <c r="P42" s="27">
        <f>IFERROR(VLOOKUP(Tabla5[[#This Row],[DETALLE]],[1]!P3EJECUCION[#Data],12,FALSE),0)</f>
        <v>0</v>
      </c>
      <c r="Q42" s="27">
        <f>IFERROR(VLOOKUP(Tabla5[[#This Row],[DETALLE]],[1]!P3EJECUCION[#Data],13,FALSE),0)</f>
        <v>0</v>
      </c>
      <c r="R42" s="29">
        <f>SUM(Tabla5[[#This Row],[Enero ]:[Diciembre]])</f>
        <v>0</v>
      </c>
    </row>
    <row r="43" spans="3:18" ht="15.75" x14ac:dyDescent="0.25">
      <c r="C43" s="26" t="s">
        <v>52</v>
      </c>
      <c r="D43" s="27">
        <f>IFERROR(VLOOKUP(Tabla5[[#This Row],[DETALLE]],[1]!P1PRESUPUESTO[#Data],2,FALSE),0)</f>
        <v>0</v>
      </c>
      <c r="E43" s="27">
        <f>IFERROR(VLOOKUP(Tabla5[[#This Row],[DETALLE]],[1]!P1PRESUPUESTO[#Data],3,FALSE),0)</f>
        <v>0</v>
      </c>
      <c r="F43" s="28">
        <f>IFERROR(VLOOKUP(Tabla5[[#This Row],[DETALLE]],[1]!P3EJECUCION[#All],2,FALSE),0)</f>
        <v>0</v>
      </c>
      <c r="G43" s="28">
        <f>IFERROR(VLOOKUP(Tabla5[[#This Row],[DETALLE]],[1]!P3EJECUCION[#All],3,FALSE),0)</f>
        <v>0</v>
      </c>
      <c r="H43" s="28">
        <f>IFERROR(VLOOKUP(Tabla5[[#This Row],[DETALLE]],[1]!P3EJECUCION[#All],4,FALSE),0)</f>
        <v>0</v>
      </c>
      <c r="I43" s="28">
        <f>IFERROR(VLOOKUP(Tabla5[[#This Row],[DETALLE]],[1]!P3EJECUCION[#All],5,FALSE),0)</f>
        <v>0</v>
      </c>
      <c r="J43" s="28">
        <f>IFERROR(VLOOKUP(Tabla5[[#This Row],[DETALLE]],[1]!P3EJECUCION[#All],6,FALSE),0)</f>
        <v>0</v>
      </c>
      <c r="K43" s="28">
        <f>IFERROR(VLOOKUP(Tabla5[[#This Row],[DETALLE]],[1]!P3EJECUCION[#All],7,FALSE),0)</f>
        <v>0</v>
      </c>
      <c r="L43" s="28">
        <f>IFERROR(VLOOKUP(Tabla5[[#This Row],[DETALLE]],[1]!P3EJECUCION[#All],8,FALSE),0)</f>
        <v>0</v>
      </c>
      <c r="M43" s="27">
        <f>IFERROR(VLOOKUP(Tabla5[[#This Row],[DETALLE]],[1]!P3EJECUCION[#All],9,FALSE),0)</f>
        <v>0</v>
      </c>
      <c r="N43" s="27">
        <f>IFERROR(VLOOKUP(Tabla5[[#This Row],[DETALLE]],[1]!P3EJECUCION[#Data],10,FALSE),0)</f>
        <v>0</v>
      </c>
      <c r="O43" s="27">
        <f>IFERROR(VLOOKUP(Tabla5[[#This Row],[DETALLE]],[1]!P3EJECUCION[#Data],11,FALSE),0)</f>
        <v>0</v>
      </c>
      <c r="P43" s="27">
        <f>IFERROR(VLOOKUP(Tabla5[[#This Row],[DETALLE]],[1]!P3EJECUCION[#Data],12,FALSE),0)</f>
        <v>0</v>
      </c>
      <c r="Q43" s="27">
        <f>IFERROR(VLOOKUP(Tabla5[[#This Row],[DETALLE]],[1]!P3EJECUCION[#Data],13,FALSE),0)</f>
        <v>0</v>
      </c>
      <c r="R43" s="29">
        <f>SUM(Tabla5[[#This Row],[Enero ]:[Diciembre]])</f>
        <v>0</v>
      </c>
    </row>
    <row r="44" spans="3:18" ht="15.75" x14ac:dyDescent="0.25">
      <c r="C44" s="26" t="s">
        <v>53</v>
      </c>
      <c r="D44" s="27">
        <f>IFERROR(VLOOKUP(Tabla5[[#This Row],[DETALLE]],[1]!P1PRESUPUESTO[#Data],2,FALSE),0)</f>
        <v>0</v>
      </c>
      <c r="E44" s="27">
        <f>IFERROR(VLOOKUP(Tabla5[[#This Row],[DETALLE]],[1]!P1PRESUPUESTO[#Data],3,FALSE),0)</f>
        <v>0</v>
      </c>
      <c r="F44" s="28">
        <f>IFERROR(VLOOKUP(Tabla5[[#This Row],[DETALLE]],[1]!P3EJECUCION[#All],2,FALSE),0)</f>
        <v>0</v>
      </c>
      <c r="G44" s="28">
        <f>IFERROR(VLOOKUP(Tabla5[[#This Row],[DETALLE]],[1]!P3EJECUCION[#All],3,FALSE),0)</f>
        <v>0</v>
      </c>
      <c r="H44" s="28">
        <f>IFERROR(VLOOKUP(Tabla5[[#This Row],[DETALLE]],[1]!P3EJECUCION[#All],4,FALSE),0)</f>
        <v>0</v>
      </c>
      <c r="I44" s="28">
        <f>IFERROR(VLOOKUP(Tabla5[[#This Row],[DETALLE]],[1]!P3EJECUCION[#All],5,FALSE),0)</f>
        <v>0</v>
      </c>
      <c r="J44" s="28">
        <f>IFERROR(VLOOKUP(Tabla5[[#This Row],[DETALLE]],[1]!P3EJECUCION[#All],6,FALSE),0)</f>
        <v>0</v>
      </c>
      <c r="K44" s="28">
        <f>IFERROR(VLOOKUP(Tabla5[[#This Row],[DETALLE]],[1]!P3EJECUCION[#All],7,FALSE),0)</f>
        <v>0</v>
      </c>
      <c r="L44" s="28">
        <f>IFERROR(VLOOKUP(Tabla5[[#This Row],[DETALLE]],[1]!P3EJECUCION[#All],8,FALSE),0)</f>
        <v>0</v>
      </c>
      <c r="M44" s="27">
        <f>IFERROR(VLOOKUP(Tabla5[[#This Row],[DETALLE]],[1]!P3EJECUCION[#All],9,FALSE),0)</f>
        <v>0</v>
      </c>
      <c r="N44" s="27">
        <f>IFERROR(VLOOKUP(Tabla5[[#This Row],[DETALLE]],[1]!P3EJECUCION[#Data],10,FALSE),0)</f>
        <v>0</v>
      </c>
      <c r="O44" s="27">
        <f>IFERROR(VLOOKUP(Tabla5[[#This Row],[DETALLE]],[1]!P3EJECUCION[#Data],11,FALSE),0)</f>
        <v>0</v>
      </c>
      <c r="P44" s="27">
        <f>IFERROR(VLOOKUP(Tabla5[[#This Row],[DETALLE]],[1]!P3EJECUCION[#Data],12,FALSE),0)</f>
        <v>0</v>
      </c>
      <c r="Q44" s="27">
        <f>IFERROR(VLOOKUP(Tabla5[[#This Row],[DETALLE]],[1]!P3EJECUCION[#Data],13,FALSE),0)</f>
        <v>0</v>
      </c>
      <c r="R44" s="29">
        <f>SUM(Tabla5[[#This Row],[Enero ]:[Diciembre]])</f>
        <v>0</v>
      </c>
    </row>
    <row r="45" spans="3:18" ht="15.75" x14ac:dyDescent="0.25">
      <c r="C45" s="26" t="s">
        <v>54</v>
      </c>
      <c r="D45" s="27">
        <f>IFERROR(VLOOKUP(Tabla5[[#This Row],[DETALLE]],[1]!P1PRESUPUESTO[#Data],2,FALSE),0)</f>
        <v>1000000</v>
      </c>
      <c r="E45" s="27">
        <f>IFERROR(VLOOKUP(Tabla5[[#This Row],[DETALLE]],[1]!P1PRESUPUESTO[#Data],3,FALSE),0)</f>
        <v>2750000</v>
      </c>
      <c r="F45" s="28">
        <f>IFERROR(VLOOKUP(Tabla5[[#This Row],[DETALLE]],[1]!P3EJECUCION[#All],2,FALSE),0)</f>
        <v>0</v>
      </c>
      <c r="G45" s="28">
        <f>IFERROR(VLOOKUP(Tabla5[[#This Row],[DETALLE]],[1]!P3EJECUCION[#All],3,FALSE),0)</f>
        <v>0</v>
      </c>
      <c r="H45" s="28">
        <f>IFERROR(VLOOKUP(Tabla5[[#This Row],[DETALLE]],[1]!P3EJECUCION[#All],4,FALSE),0)</f>
        <v>1000000</v>
      </c>
      <c r="I45" s="28">
        <f>IFERROR(VLOOKUP(Tabla5[[#This Row],[DETALLE]],[1]!P3EJECUCION[#All],5,FALSE),0)</f>
        <v>0</v>
      </c>
      <c r="J45" s="28">
        <f>IFERROR(VLOOKUP(Tabla5[[#This Row],[DETALLE]],[1]!P3EJECUCION[#All],6,FALSE),0)</f>
        <v>0</v>
      </c>
      <c r="K45" s="28">
        <f>IFERROR(VLOOKUP(Tabla5[[#This Row],[DETALLE]],[1]!P3EJECUCION[#All],7,FALSE),0)</f>
        <v>0</v>
      </c>
      <c r="L45" s="28">
        <f>IFERROR(VLOOKUP(Tabla5[[#This Row],[DETALLE]],[1]!P3EJECUCION[#All],8,FALSE),0)</f>
        <v>0</v>
      </c>
      <c r="M45" s="27">
        <f>IFERROR(VLOOKUP(Tabla5[[#This Row],[DETALLE]],[1]!P3EJECUCION[#All],9,FALSE),0)</f>
        <v>1525363.58</v>
      </c>
      <c r="N45" s="27">
        <f>IFERROR(VLOOKUP(Tabla5[[#This Row],[DETALLE]],[1]!P3EJECUCION[#Data],10,FALSE),0)</f>
        <v>0</v>
      </c>
      <c r="O45" s="27">
        <f>IFERROR(VLOOKUP(Tabla5[[#This Row],[DETALLE]],[1]!P3EJECUCION[#Data],11,FALSE),0)</f>
        <v>0</v>
      </c>
      <c r="P45" s="27">
        <f>IFERROR(VLOOKUP(Tabla5[[#This Row],[DETALLE]],[1]!P3EJECUCION[#Data],12,FALSE),0)</f>
        <v>0</v>
      </c>
      <c r="Q45" s="27">
        <f>IFERROR(VLOOKUP(Tabla5[[#This Row],[DETALLE]],[1]!P3EJECUCION[#Data],13,FALSE),0)</f>
        <v>0</v>
      </c>
      <c r="R45" s="29">
        <f>SUM(Tabla5[[#This Row],[Enero ]:[Diciembre]])</f>
        <v>2525363.58</v>
      </c>
    </row>
    <row r="46" spans="3:18" ht="15.75" x14ac:dyDescent="0.25">
      <c r="C46" s="26" t="s">
        <v>55</v>
      </c>
      <c r="D46" s="27">
        <f>IFERROR(VLOOKUP(Tabla5[[#This Row],[DETALLE]],[1]!P1PRESUPUESTO[#Data],2,FALSE),0)</f>
        <v>0</v>
      </c>
      <c r="E46" s="27">
        <f>IFERROR(VLOOKUP(Tabla5[[#This Row],[DETALLE]],[1]!P1PRESUPUESTO[#Data],3,FALSE),0)</f>
        <v>0</v>
      </c>
      <c r="F46" s="28">
        <f>IFERROR(VLOOKUP(Tabla5[[#This Row],[DETALLE]],[1]!P3EJECUCION[#All],2,FALSE),0)</f>
        <v>0</v>
      </c>
      <c r="G46" s="28">
        <f>IFERROR(VLOOKUP(Tabla5[[#This Row],[DETALLE]],[1]!P3EJECUCION[#All],3,FALSE),0)</f>
        <v>0</v>
      </c>
      <c r="H46" s="28">
        <f>IFERROR(VLOOKUP(Tabla5[[#This Row],[DETALLE]],[1]!P3EJECUCION[#All],4,FALSE),0)</f>
        <v>0</v>
      </c>
      <c r="I46" s="28">
        <f>IFERROR(VLOOKUP(Tabla5[[#This Row],[DETALLE]],[1]!P3EJECUCION[#All],5,FALSE),0)</f>
        <v>0</v>
      </c>
      <c r="J46" s="28">
        <f>IFERROR(VLOOKUP(Tabla5[[#This Row],[DETALLE]],[1]!P3EJECUCION[#All],6,FALSE),0)</f>
        <v>0</v>
      </c>
      <c r="K46" s="28">
        <f>IFERROR(VLOOKUP(Tabla5[[#This Row],[DETALLE]],[1]!P3EJECUCION[#All],7,FALSE),0)</f>
        <v>0</v>
      </c>
      <c r="L46" s="28">
        <f>IFERROR(VLOOKUP(Tabla5[[#This Row],[DETALLE]],[1]!P3EJECUCION[#All],8,FALSE),0)</f>
        <v>0</v>
      </c>
      <c r="M46" s="27">
        <f>IFERROR(VLOOKUP(Tabla5[[#This Row],[DETALLE]],[1]!P3EJECUCION[#All],9,FALSE),0)</f>
        <v>0</v>
      </c>
      <c r="N46" s="27">
        <f>IFERROR(VLOOKUP(Tabla5[[#This Row],[DETALLE]],[1]!P3EJECUCION[#Data],10,FALSE),0)</f>
        <v>0</v>
      </c>
      <c r="O46" s="27">
        <f>IFERROR(VLOOKUP(Tabla5[[#This Row],[DETALLE]],[1]!P3EJECUCION[#Data],11,FALSE),0)</f>
        <v>0</v>
      </c>
      <c r="P46" s="27">
        <f>IFERROR(VLOOKUP(Tabla5[[#This Row],[DETALLE]],[1]!P3EJECUCION[#Data],12,FALSE),0)</f>
        <v>0</v>
      </c>
      <c r="Q46" s="27">
        <f>IFERROR(VLOOKUP(Tabla5[[#This Row],[DETALLE]],[1]!P3EJECUCION[#Data],13,FALSE),0)</f>
        <v>0</v>
      </c>
      <c r="R46" s="29">
        <f>SUM(Tabla5[[#This Row],[Enero ]:[Diciembre]])</f>
        <v>0</v>
      </c>
    </row>
    <row r="47" spans="3:18" ht="15.75" x14ac:dyDescent="0.25">
      <c r="C47" s="23" t="s">
        <v>56</v>
      </c>
      <c r="D47" s="24">
        <f>D48+D49+D50+D51+D52+D53</f>
        <v>0</v>
      </c>
      <c r="E47" s="24">
        <f t="shared" ref="E47:R47" si="5">E48+E49+E50+E51+E52+E53</f>
        <v>0</v>
      </c>
      <c r="F47" s="25">
        <f t="shared" si="5"/>
        <v>0</v>
      </c>
      <c r="G47" s="25">
        <f t="shared" si="5"/>
        <v>0</v>
      </c>
      <c r="H47" s="25">
        <f t="shared" si="5"/>
        <v>0</v>
      </c>
      <c r="I47" s="25">
        <f t="shared" si="5"/>
        <v>0</v>
      </c>
      <c r="J47" s="28">
        <f>IFERROR(VLOOKUP(Tabla5[[#This Row],[DETALLE]],[1]!P3EJECUCION[#All],6,FALSE),0)</f>
        <v>0</v>
      </c>
      <c r="K47" s="25">
        <f t="shared" si="5"/>
        <v>0</v>
      </c>
      <c r="L47" s="25">
        <f t="shared" si="5"/>
        <v>0</v>
      </c>
      <c r="M47" s="24">
        <f t="shared" si="5"/>
        <v>0</v>
      </c>
      <c r="N47" s="24">
        <f t="shared" si="5"/>
        <v>0</v>
      </c>
      <c r="O47" s="24">
        <f t="shared" si="5"/>
        <v>0</v>
      </c>
      <c r="P47" s="24">
        <f t="shared" si="5"/>
        <v>0</v>
      </c>
      <c r="Q47" s="24">
        <f t="shared" si="5"/>
        <v>0</v>
      </c>
      <c r="R47" s="24">
        <f t="shared" si="5"/>
        <v>0</v>
      </c>
    </row>
    <row r="48" spans="3:18" ht="15.75" x14ac:dyDescent="0.25">
      <c r="C48" s="26" t="s">
        <v>57</v>
      </c>
      <c r="D48" s="27">
        <f>IFERROR(VLOOKUP(Tabla5[[#This Row],[DETALLE]],[1]!P1PRESUPUESTO[#Data],2,FALSE),0)</f>
        <v>0</v>
      </c>
      <c r="E48" s="27">
        <f>IFERROR(VLOOKUP(Tabla5[[#This Row],[DETALLE]],[1]!P1PRESUPUESTO[#Data],3,FALSE),0)</f>
        <v>0</v>
      </c>
      <c r="F48" s="28">
        <f>IFERROR(VLOOKUP(Tabla5[[#This Row],[DETALLE]],[1]!P3EJECUCION[#All],2,FALSE),0)</f>
        <v>0</v>
      </c>
      <c r="G48" s="28">
        <f>IFERROR(VLOOKUP(Tabla5[[#This Row],[DETALLE]],[1]!P3EJECUCION[#All],3,FALSE),0)</f>
        <v>0</v>
      </c>
      <c r="H48" s="28">
        <f>IFERROR(VLOOKUP(Tabla5[[#This Row],[DETALLE]],[1]!P3EJECUCION[#All],4,FALSE),0)</f>
        <v>0</v>
      </c>
      <c r="I48" s="28">
        <f>IFERROR(VLOOKUP(Tabla5[[#This Row],[DETALLE]],[1]!P3EJECUCION[#All],5,FALSE),0)</f>
        <v>0</v>
      </c>
      <c r="J48" s="28">
        <f>IFERROR(VLOOKUP(Tabla5[[#This Row],[DETALLE]],[1]!P3EJECUCION[#All],6,FALSE),0)</f>
        <v>0</v>
      </c>
      <c r="K48" s="28">
        <f>IFERROR(VLOOKUP(Tabla5[[#This Row],[DETALLE]],[1]!P3EJECUCION[#All],7,FALSE),0)</f>
        <v>0</v>
      </c>
      <c r="L48" s="28">
        <f>IFERROR(VLOOKUP(Tabla5[[#This Row],[DETALLE]],[1]!P3EJECUCION[#All],8,FALSE),0)</f>
        <v>0</v>
      </c>
      <c r="M48" s="27">
        <f>IFERROR(VLOOKUP(Tabla5[[#This Row],[DETALLE]],[1]!P3EJECUCION[#All],9,FALSE),0)</f>
        <v>0</v>
      </c>
      <c r="N48" s="27">
        <f>IFERROR(VLOOKUP(Tabla5[[#This Row],[DETALLE]],[1]!P3EJECUCION[#Data],10,FALSE),0)</f>
        <v>0</v>
      </c>
      <c r="O48" s="27">
        <f>IFERROR(VLOOKUP(Tabla5[[#This Row],[DETALLE]],[1]!P3EJECUCION[#Data],11,FALSE),0)</f>
        <v>0</v>
      </c>
      <c r="P48" s="27">
        <f>IFERROR(VLOOKUP(Tabla5[[#This Row],[DETALLE]],[1]!P3EJECUCION[#Data],12,FALSE),0)</f>
        <v>0</v>
      </c>
      <c r="Q48" s="27">
        <f>IFERROR(VLOOKUP(Tabla5[[#This Row],[DETALLE]],[1]!P3EJECUCION[#Data],13,FALSE),0)</f>
        <v>0</v>
      </c>
      <c r="R48" s="29">
        <f>SUM(Tabla5[[#This Row],[Enero ]:[Diciembre]])</f>
        <v>0</v>
      </c>
    </row>
    <row r="49" spans="3:18" ht="15.75" x14ac:dyDescent="0.25">
      <c r="C49" s="26" t="s">
        <v>58</v>
      </c>
      <c r="D49" s="27">
        <f>IFERROR(VLOOKUP(Tabla5[[#This Row],[DETALLE]],[1]!P1PRESUPUESTO[#Data],2,FALSE),0)</f>
        <v>0</v>
      </c>
      <c r="E49" s="27">
        <f>IFERROR(VLOOKUP(Tabla5[[#This Row],[DETALLE]],[1]!P1PRESUPUESTO[#Data],3,FALSE),0)</f>
        <v>0</v>
      </c>
      <c r="F49" s="28">
        <f>IFERROR(VLOOKUP(Tabla5[[#This Row],[DETALLE]],[1]!P3EJECUCION[#All],2,FALSE),0)</f>
        <v>0</v>
      </c>
      <c r="G49" s="28">
        <f>IFERROR(VLOOKUP(Tabla5[[#This Row],[DETALLE]],[1]!P3EJECUCION[#All],3,FALSE),0)</f>
        <v>0</v>
      </c>
      <c r="H49" s="28">
        <f>IFERROR(VLOOKUP(Tabla5[[#This Row],[DETALLE]],[1]!P3EJECUCION[#All],4,FALSE),0)</f>
        <v>0</v>
      </c>
      <c r="I49" s="28">
        <f>IFERROR(VLOOKUP(Tabla5[[#This Row],[DETALLE]],[1]!P3EJECUCION[#All],5,FALSE),0)</f>
        <v>0</v>
      </c>
      <c r="J49" s="28">
        <f>IFERROR(VLOOKUP(Tabla5[[#This Row],[DETALLE]],[1]!P3EJECUCION[#All],6,FALSE),0)</f>
        <v>0</v>
      </c>
      <c r="K49" s="28">
        <f>IFERROR(VLOOKUP(Tabla5[[#This Row],[DETALLE]],[1]!P3EJECUCION[#All],7,FALSE),0)</f>
        <v>0</v>
      </c>
      <c r="L49" s="28">
        <f>IFERROR(VLOOKUP(Tabla5[[#This Row],[DETALLE]],[1]!P3EJECUCION[#All],8,FALSE),0)</f>
        <v>0</v>
      </c>
      <c r="M49" s="27">
        <f>IFERROR(VLOOKUP(Tabla5[[#This Row],[DETALLE]],[1]!P3EJECUCION[#All],9,FALSE),0)</f>
        <v>0</v>
      </c>
      <c r="N49" s="27">
        <f>IFERROR(VLOOKUP(Tabla5[[#This Row],[DETALLE]],[1]!P3EJECUCION[#Data],10,FALSE),0)</f>
        <v>0</v>
      </c>
      <c r="O49" s="27">
        <f>IFERROR(VLOOKUP(Tabla5[[#This Row],[DETALLE]],[1]!P3EJECUCION[#Data],11,FALSE),0)</f>
        <v>0</v>
      </c>
      <c r="P49" s="27">
        <f>IFERROR(VLOOKUP(Tabla5[[#This Row],[DETALLE]],[1]!P3EJECUCION[#Data],12,FALSE),0)</f>
        <v>0</v>
      </c>
      <c r="Q49" s="27">
        <f>IFERROR(VLOOKUP(Tabla5[[#This Row],[DETALLE]],[1]!P3EJECUCION[#Data],13,FALSE),0)</f>
        <v>0</v>
      </c>
      <c r="R49" s="29">
        <f>SUM(Tabla5[[#This Row],[Enero ]:[Diciembre]])</f>
        <v>0</v>
      </c>
    </row>
    <row r="50" spans="3:18" ht="15.75" x14ac:dyDescent="0.25">
      <c r="C50" s="26" t="s">
        <v>59</v>
      </c>
      <c r="D50" s="27">
        <f>IFERROR(VLOOKUP(Tabla5[[#This Row],[DETALLE]],[1]!P1PRESUPUESTO[#Data],2,FALSE),0)</f>
        <v>0</v>
      </c>
      <c r="E50" s="27">
        <f>IFERROR(VLOOKUP(Tabla5[[#This Row],[DETALLE]],[1]!P1PRESUPUESTO[#Data],3,FALSE),0)</f>
        <v>0</v>
      </c>
      <c r="F50" s="28">
        <f>IFERROR(VLOOKUP(Tabla5[[#This Row],[DETALLE]],[1]!P3EJECUCION[#All],2,FALSE),0)</f>
        <v>0</v>
      </c>
      <c r="G50" s="28">
        <f>IFERROR(VLOOKUP(Tabla5[[#This Row],[DETALLE]],[1]!P3EJECUCION[#All],3,FALSE),0)</f>
        <v>0</v>
      </c>
      <c r="H50" s="28">
        <f>IFERROR(VLOOKUP(Tabla5[[#This Row],[DETALLE]],[1]!P3EJECUCION[#All],4,FALSE),0)</f>
        <v>0</v>
      </c>
      <c r="I50" s="28">
        <f>IFERROR(VLOOKUP(Tabla5[[#This Row],[DETALLE]],[1]!P3EJECUCION[#All],5,FALSE),0)</f>
        <v>0</v>
      </c>
      <c r="J50" s="28">
        <f>IFERROR(VLOOKUP(Tabla5[[#This Row],[DETALLE]],[1]!P3EJECUCION[#All],6,FALSE),0)</f>
        <v>0</v>
      </c>
      <c r="K50" s="28">
        <f>IFERROR(VLOOKUP(Tabla5[[#This Row],[DETALLE]],[1]!P3EJECUCION[#All],7,FALSE),0)</f>
        <v>0</v>
      </c>
      <c r="L50" s="28">
        <f>IFERROR(VLOOKUP(Tabla5[[#This Row],[DETALLE]],[1]!P3EJECUCION[#All],8,FALSE),0)</f>
        <v>0</v>
      </c>
      <c r="M50" s="27">
        <f>IFERROR(VLOOKUP(Tabla5[[#This Row],[DETALLE]],[1]!P3EJECUCION[#All],9,FALSE),0)</f>
        <v>0</v>
      </c>
      <c r="N50" s="27">
        <f>IFERROR(VLOOKUP(Tabla5[[#This Row],[DETALLE]],[1]!P3EJECUCION[#Data],10,FALSE),0)</f>
        <v>0</v>
      </c>
      <c r="O50" s="27">
        <f>IFERROR(VLOOKUP(Tabla5[[#This Row],[DETALLE]],[1]!P3EJECUCION[#Data],11,FALSE),0)</f>
        <v>0</v>
      </c>
      <c r="P50" s="27">
        <f>IFERROR(VLOOKUP(Tabla5[[#This Row],[DETALLE]],[1]!P3EJECUCION[#Data],12,FALSE),0)</f>
        <v>0</v>
      </c>
      <c r="Q50" s="27">
        <f>IFERROR(VLOOKUP(Tabla5[[#This Row],[DETALLE]],[1]!P3EJECUCION[#Data],13,FALSE),0)</f>
        <v>0</v>
      </c>
      <c r="R50" s="29">
        <f>SUM(Tabla5[[#This Row],[Enero ]:[Diciembre]])</f>
        <v>0</v>
      </c>
    </row>
    <row r="51" spans="3:18" ht="15.75" x14ac:dyDescent="0.25">
      <c r="C51" s="26" t="s">
        <v>60</v>
      </c>
      <c r="D51" s="27">
        <f>IFERROR(VLOOKUP(Tabla5[[#This Row],[DETALLE]],[1]!P1PRESUPUESTO[#Data],2,FALSE),0)</f>
        <v>0</v>
      </c>
      <c r="E51" s="27">
        <f>IFERROR(VLOOKUP(Tabla5[[#This Row],[DETALLE]],[1]!P1PRESUPUESTO[#Data],3,FALSE),0)</f>
        <v>0</v>
      </c>
      <c r="F51" s="28">
        <f>IFERROR(VLOOKUP(Tabla5[[#This Row],[DETALLE]],[1]!P3EJECUCION[#All],2,FALSE),0)</f>
        <v>0</v>
      </c>
      <c r="G51" s="28">
        <f>IFERROR(VLOOKUP(Tabla5[[#This Row],[DETALLE]],[1]!P3EJECUCION[#All],3,FALSE),0)</f>
        <v>0</v>
      </c>
      <c r="H51" s="28">
        <f>IFERROR(VLOOKUP(Tabla5[[#This Row],[DETALLE]],[1]!P3EJECUCION[#All],4,FALSE),0)</f>
        <v>0</v>
      </c>
      <c r="I51" s="28">
        <f>IFERROR(VLOOKUP(Tabla5[[#This Row],[DETALLE]],[1]!P3EJECUCION[#All],5,FALSE),0)</f>
        <v>0</v>
      </c>
      <c r="J51" s="28">
        <f>IFERROR(VLOOKUP(Tabla5[[#This Row],[DETALLE]],[1]!P3EJECUCION[#All],6,FALSE),0)</f>
        <v>0</v>
      </c>
      <c r="K51" s="28">
        <f>IFERROR(VLOOKUP(Tabla5[[#This Row],[DETALLE]],[1]!P3EJECUCION[#All],7,FALSE),0)</f>
        <v>0</v>
      </c>
      <c r="L51" s="28">
        <f>IFERROR(VLOOKUP(Tabla5[[#This Row],[DETALLE]],[1]!P3EJECUCION[#All],8,FALSE),0)</f>
        <v>0</v>
      </c>
      <c r="M51" s="27">
        <f>IFERROR(VLOOKUP(Tabla5[[#This Row],[DETALLE]],[1]!P3EJECUCION[#All],9,FALSE),0)</f>
        <v>0</v>
      </c>
      <c r="N51" s="27">
        <f>IFERROR(VLOOKUP(Tabla5[[#This Row],[DETALLE]],[1]!P3EJECUCION[#Data],10,FALSE),0)</f>
        <v>0</v>
      </c>
      <c r="O51" s="27">
        <f>IFERROR(VLOOKUP(Tabla5[[#This Row],[DETALLE]],[1]!P3EJECUCION[#Data],11,FALSE),0)</f>
        <v>0</v>
      </c>
      <c r="P51" s="27">
        <f>IFERROR(VLOOKUP(Tabla5[[#This Row],[DETALLE]],[1]!P3EJECUCION[#Data],12,FALSE),0)</f>
        <v>0</v>
      </c>
      <c r="Q51" s="27">
        <f>IFERROR(VLOOKUP(Tabla5[[#This Row],[DETALLE]],[1]!P3EJECUCION[#Data],13,FALSE),0)</f>
        <v>0</v>
      </c>
      <c r="R51" s="29">
        <f>SUM(Tabla5[[#This Row],[Enero ]:[Diciembre]])</f>
        <v>0</v>
      </c>
    </row>
    <row r="52" spans="3:18" ht="15.75" x14ac:dyDescent="0.25">
      <c r="C52" s="26" t="s">
        <v>61</v>
      </c>
      <c r="D52" s="27">
        <f>IFERROR(VLOOKUP(Tabla5[[#This Row],[DETALLE]],[1]!P1PRESUPUESTO[#Data],2,FALSE),0)</f>
        <v>0</v>
      </c>
      <c r="E52" s="27">
        <f>IFERROR(VLOOKUP(Tabla5[[#This Row],[DETALLE]],[1]!P1PRESUPUESTO[#Data],3,FALSE),0)</f>
        <v>0</v>
      </c>
      <c r="F52" s="28">
        <f>IFERROR(VLOOKUP(Tabla5[[#This Row],[DETALLE]],[1]!P3EJECUCION[#All],2,FALSE),0)</f>
        <v>0</v>
      </c>
      <c r="G52" s="28">
        <f>IFERROR(VLOOKUP(Tabla5[[#This Row],[DETALLE]],[1]!P3EJECUCION[#All],3,FALSE),0)</f>
        <v>0</v>
      </c>
      <c r="H52" s="28">
        <f>IFERROR(VLOOKUP(Tabla5[[#This Row],[DETALLE]],[1]!P3EJECUCION[#All],4,FALSE),0)</f>
        <v>0</v>
      </c>
      <c r="I52" s="28">
        <f>IFERROR(VLOOKUP(Tabla5[[#This Row],[DETALLE]],[1]!P3EJECUCION[#All],5,FALSE),0)</f>
        <v>0</v>
      </c>
      <c r="J52" s="28">
        <f>IFERROR(VLOOKUP(Tabla5[[#This Row],[DETALLE]],[1]!P3EJECUCION[#All],6,FALSE),0)</f>
        <v>0</v>
      </c>
      <c r="K52" s="28">
        <f>IFERROR(VLOOKUP(Tabla5[[#This Row],[DETALLE]],[1]!P3EJECUCION[#All],7,FALSE),0)</f>
        <v>0</v>
      </c>
      <c r="L52" s="28">
        <f>IFERROR(VLOOKUP(Tabla5[[#This Row],[DETALLE]],[1]!P3EJECUCION[#All],8,FALSE),0)</f>
        <v>0</v>
      </c>
      <c r="M52" s="27">
        <f>IFERROR(VLOOKUP(Tabla5[[#This Row],[DETALLE]],[1]!P3EJECUCION[#All],9,FALSE),0)</f>
        <v>0</v>
      </c>
      <c r="N52" s="27">
        <f>IFERROR(VLOOKUP(Tabla5[[#This Row],[DETALLE]],[1]!P3EJECUCION[#Data],10,FALSE),0)</f>
        <v>0</v>
      </c>
      <c r="O52" s="27">
        <f>IFERROR(VLOOKUP(Tabla5[[#This Row],[DETALLE]],[1]!P3EJECUCION[#Data],11,FALSE),0)</f>
        <v>0</v>
      </c>
      <c r="P52" s="27">
        <f>IFERROR(VLOOKUP(Tabla5[[#This Row],[DETALLE]],[1]!P3EJECUCION[#Data],12,FALSE),0)</f>
        <v>0</v>
      </c>
      <c r="Q52" s="27">
        <f>IFERROR(VLOOKUP(Tabla5[[#This Row],[DETALLE]],[1]!P3EJECUCION[#Data],13,FALSE),0)</f>
        <v>0</v>
      </c>
      <c r="R52" s="29">
        <f>SUM(Tabla5[[#This Row],[Enero ]:[Diciembre]])</f>
        <v>0</v>
      </c>
    </row>
    <row r="53" spans="3:18" ht="15.75" x14ac:dyDescent="0.25">
      <c r="C53" s="26" t="s">
        <v>62</v>
      </c>
      <c r="D53" s="27">
        <f>IFERROR(VLOOKUP(Tabla5[[#This Row],[DETALLE]],[1]!P1PRESUPUESTO[#Data],2,FALSE),0)</f>
        <v>0</v>
      </c>
      <c r="E53" s="27">
        <f>IFERROR(VLOOKUP(Tabla5[[#This Row],[DETALLE]],[1]!P1PRESUPUESTO[#Data],3,FALSE),0)</f>
        <v>0</v>
      </c>
      <c r="F53" s="28">
        <f>IFERROR(VLOOKUP(Tabla5[[#This Row],[DETALLE]],[1]!P3EJECUCION[#All],2,FALSE),0)</f>
        <v>0</v>
      </c>
      <c r="G53" s="28">
        <f>IFERROR(VLOOKUP(Tabla5[[#This Row],[DETALLE]],[1]!P3EJECUCION[#All],3,FALSE),0)</f>
        <v>0</v>
      </c>
      <c r="H53" s="28">
        <f>IFERROR(VLOOKUP(Tabla5[[#This Row],[DETALLE]],[1]!P3EJECUCION[#All],4,FALSE),0)</f>
        <v>0</v>
      </c>
      <c r="I53" s="28">
        <f>IFERROR(VLOOKUP(Tabla5[[#This Row],[DETALLE]],[1]!P3EJECUCION[#All],5,FALSE),0)</f>
        <v>0</v>
      </c>
      <c r="J53" s="28">
        <f>IFERROR(VLOOKUP(Tabla5[[#This Row],[DETALLE]],[1]!P3EJECUCION[#All],6,FALSE),0)</f>
        <v>0</v>
      </c>
      <c r="K53" s="28">
        <f>IFERROR(VLOOKUP(Tabla5[[#This Row],[DETALLE]],[1]!P3EJECUCION[#All],7,FALSE),0)</f>
        <v>0</v>
      </c>
      <c r="L53" s="28">
        <f>IFERROR(VLOOKUP(Tabla5[[#This Row],[DETALLE]],[1]!P3EJECUCION[#All],8,FALSE),0)</f>
        <v>0</v>
      </c>
      <c r="M53" s="27">
        <f>IFERROR(VLOOKUP(Tabla5[[#This Row],[DETALLE]],[1]!P3EJECUCION[#All],9,FALSE),0)</f>
        <v>0</v>
      </c>
      <c r="N53" s="27">
        <f>IFERROR(VLOOKUP(Tabla5[[#This Row],[DETALLE]],[1]!P3EJECUCION[#Data],10,FALSE),0)</f>
        <v>0</v>
      </c>
      <c r="O53" s="27">
        <f>IFERROR(VLOOKUP(Tabla5[[#This Row],[DETALLE]],[1]!P3EJECUCION[#Data],11,FALSE),0)</f>
        <v>0</v>
      </c>
      <c r="P53" s="27">
        <f>IFERROR(VLOOKUP(Tabla5[[#This Row],[DETALLE]],[1]!P3EJECUCION[#Data],12,FALSE),0)</f>
        <v>0</v>
      </c>
      <c r="Q53" s="27">
        <f>IFERROR(VLOOKUP(Tabla5[[#This Row],[DETALLE]],[1]!P3EJECUCION[#Data],13,FALSE),0)</f>
        <v>0</v>
      </c>
      <c r="R53" s="29">
        <f>SUM(Tabla5[[#This Row],[Enero ]:[Diciembre]])</f>
        <v>0</v>
      </c>
    </row>
    <row r="54" spans="3:18" ht="15.75" x14ac:dyDescent="0.25">
      <c r="C54" s="23" t="s">
        <v>63</v>
      </c>
      <c r="D54" s="24">
        <f>D55+D56+D57+D58+D59+D60+D61+D62+D63</f>
        <v>4500000</v>
      </c>
      <c r="E54" s="24">
        <f t="shared" ref="E54:R54" si="6">E55+E56+E57+E58+E59+E60+E61+E62+E63</f>
        <v>11760000</v>
      </c>
      <c r="F54" s="25">
        <f t="shared" si="6"/>
        <v>0</v>
      </c>
      <c r="G54" s="25">
        <f t="shared" si="6"/>
        <v>38365.39</v>
      </c>
      <c r="H54" s="25">
        <f>H55+H56+H57+H58+H59+H60+H61+H62+H63</f>
        <v>274727.42</v>
      </c>
      <c r="I54" s="25">
        <f t="shared" si="6"/>
        <v>1132945.3899999999</v>
      </c>
      <c r="J54" s="25">
        <f t="shared" si="6"/>
        <v>546627.1</v>
      </c>
      <c r="K54" s="25">
        <f t="shared" si="6"/>
        <v>93218.73000000001</v>
      </c>
      <c r="L54" s="25">
        <f t="shared" si="6"/>
        <v>298484.02</v>
      </c>
      <c r="M54" s="24">
        <f t="shared" si="6"/>
        <v>319445.28999999998</v>
      </c>
      <c r="N54" s="24">
        <f t="shared" si="6"/>
        <v>0</v>
      </c>
      <c r="O54" s="24">
        <f t="shared" si="6"/>
        <v>0</v>
      </c>
      <c r="P54" s="24">
        <f t="shared" si="6"/>
        <v>0</v>
      </c>
      <c r="Q54" s="24">
        <f t="shared" si="6"/>
        <v>0</v>
      </c>
      <c r="R54" s="24">
        <f t="shared" si="6"/>
        <v>2703813.34</v>
      </c>
    </row>
    <row r="55" spans="3:18" ht="15.75" x14ac:dyDescent="0.25">
      <c r="C55" s="26" t="s">
        <v>64</v>
      </c>
      <c r="D55" s="27">
        <f>IFERROR(VLOOKUP(Tabla5[[#This Row],[DETALLE]],[1]!P1PRESUPUESTO[#Data],2,FALSE),0)</f>
        <v>3100000</v>
      </c>
      <c r="E55" s="27">
        <f>IFERROR(VLOOKUP(Tabla5[[#This Row],[DETALLE]],[1]!P1PRESUPUESTO[#Data],3,FALSE),0)</f>
        <v>5116600</v>
      </c>
      <c r="F55" s="28">
        <f>IFERROR(VLOOKUP(Tabla5[[#This Row],[DETALLE]],[1]!P3EJECUCION[#All],2,FALSE),0)</f>
        <v>0</v>
      </c>
      <c r="G55" s="28">
        <f>IFERROR(VLOOKUP(Tabla5[[#This Row],[DETALLE]],[1]!P3EJECUCION[#All],3,FALSE),0)</f>
        <v>38365.39</v>
      </c>
      <c r="H55" s="28">
        <f>IFERROR(VLOOKUP(Tabla5[[#This Row],[DETALLE]],[1]!P3EJECUCION[#All],4,FALSE),0)</f>
        <v>274727.42</v>
      </c>
      <c r="I55" s="28">
        <f>IFERROR(VLOOKUP(Tabla5[[#This Row],[DETALLE]],[1]!P3EJECUCION[#All],5,FALSE),0)</f>
        <v>1132945.3899999999</v>
      </c>
      <c r="J55" s="28">
        <f>IFERROR(VLOOKUP(Tabla5[[#This Row],[DETALLE]],[1]!P3EJECUCION[#All],6,FALSE),0)</f>
        <v>490459.1</v>
      </c>
      <c r="K55" s="28">
        <f>IFERROR(VLOOKUP(Tabla5[[#This Row],[DETALLE]],[1]!P3EJECUCION[#All],7,FALSE),0)</f>
        <v>64791.44</v>
      </c>
      <c r="L55" s="28">
        <f>IFERROR(VLOOKUP(Tabla5[[#This Row],[DETALLE]],[1]!P3EJECUCION[#All],8,FALSE),0)</f>
        <v>298484.02</v>
      </c>
      <c r="M55" s="27">
        <f>IFERROR(VLOOKUP(Tabla5[[#This Row],[DETALLE]],[1]!P3EJECUCION[#All],9,FALSE),0)</f>
        <v>277009.49</v>
      </c>
      <c r="N55" s="27">
        <f>IFERROR(VLOOKUP(Tabla5[[#This Row],[DETALLE]],[1]!P3EJECUCION[#Data],10,FALSE),0)</f>
        <v>0</v>
      </c>
      <c r="O55" s="27">
        <f>IFERROR(VLOOKUP(Tabla5[[#This Row],[DETALLE]],[1]!P3EJECUCION[#Data],11,FALSE),0)</f>
        <v>0</v>
      </c>
      <c r="P55" s="27">
        <f>IFERROR(VLOOKUP(Tabla5[[#This Row],[DETALLE]],[1]!P3EJECUCION[#Data],12,FALSE),0)</f>
        <v>0</v>
      </c>
      <c r="Q55" s="27">
        <f>IFERROR(VLOOKUP(Tabla5[[#This Row],[DETALLE]],[1]!P3EJECUCION[#Data],13,FALSE),0)</f>
        <v>0</v>
      </c>
      <c r="R55" s="29">
        <f>SUM(Tabla5[[#This Row],[Enero ]:[Diciembre]])</f>
        <v>2576782.25</v>
      </c>
    </row>
    <row r="56" spans="3:18" ht="15.75" x14ac:dyDescent="0.25">
      <c r="C56" s="26" t="s">
        <v>65</v>
      </c>
      <c r="D56" s="27">
        <f>IFERROR(VLOOKUP(Tabla5[[#This Row],[DETALLE]],[1]!P1PRESUPUESTO[#Data],2,FALSE),0)</f>
        <v>0</v>
      </c>
      <c r="E56" s="27">
        <f>IFERROR(VLOOKUP(Tabla5[[#This Row],[DETALLE]],[1]!P1PRESUPUESTO[#Data],3,FALSE),0)</f>
        <v>0</v>
      </c>
      <c r="F56" s="28">
        <f>IFERROR(VLOOKUP(Tabla5[[#This Row],[DETALLE]],[1]!P3EJECUCION[#All],2,FALSE),0)</f>
        <v>0</v>
      </c>
      <c r="G56" s="28">
        <f>IFERROR(VLOOKUP(Tabla5[[#This Row],[DETALLE]],[1]!P3EJECUCION[#All],3,FALSE),0)</f>
        <v>0</v>
      </c>
      <c r="H56" s="28">
        <f>IFERROR(VLOOKUP(Tabla5[[#This Row],[DETALLE]],[1]!P3EJECUCION[#All],4,FALSE),0)</f>
        <v>0</v>
      </c>
      <c r="I56" s="28">
        <f>IFERROR(VLOOKUP(Tabla5[[#This Row],[DETALLE]],[1]!P3EJECUCION[#All],5,FALSE),0)</f>
        <v>0</v>
      </c>
      <c r="J56" s="28">
        <f>IFERROR(VLOOKUP(Tabla5[[#This Row],[DETALLE]],[1]!P3EJECUCION[#All],6,FALSE),0)</f>
        <v>0</v>
      </c>
      <c r="K56" s="28">
        <f>IFERROR(VLOOKUP(Tabla5[[#This Row],[DETALLE]],[1]!P3EJECUCION[#All],7,FALSE),0)</f>
        <v>0</v>
      </c>
      <c r="L56" s="28">
        <f>IFERROR(VLOOKUP(Tabla5[[#This Row],[DETALLE]],[1]!P3EJECUCION[#All],8,FALSE),0)</f>
        <v>0</v>
      </c>
      <c r="M56" s="27">
        <f>IFERROR(VLOOKUP(Tabla5[[#This Row],[DETALLE]],[1]!P3EJECUCION[#All],9,FALSE),0)</f>
        <v>0</v>
      </c>
      <c r="N56" s="27">
        <f>IFERROR(VLOOKUP(Tabla5[[#This Row],[DETALLE]],[1]!P3EJECUCION[#Data],10,FALSE),0)</f>
        <v>0</v>
      </c>
      <c r="O56" s="27">
        <f>IFERROR(VLOOKUP(Tabla5[[#This Row],[DETALLE]],[1]!P3EJECUCION[#Data],11,FALSE),0)</f>
        <v>0</v>
      </c>
      <c r="P56" s="27">
        <f>IFERROR(VLOOKUP(Tabla5[[#This Row],[DETALLE]],[1]!P3EJECUCION[#Data],12,FALSE),0)</f>
        <v>0</v>
      </c>
      <c r="Q56" s="27">
        <f>IFERROR(VLOOKUP(Tabla5[[#This Row],[DETALLE]],[1]!P3EJECUCION[#Data],13,FALSE),0)</f>
        <v>0</v>
      </c>
      <c r="R56" s="29">
        <f>SUM(Tabla5[[#This Row],[Enero ]:[Diciembre]])</f>
        <v>0</v>
      </c>
    </row>
    <row r="57" spans="3:18" ht="15.75" x14ac:dyDescent="0.25">
      <c r="C57" s="26" t="s">
        <v>66</v>
      </c>
      <c r="D57" s="27">
        <f>IFERROR(VLOOKUP(Tabla5[[#This Row],[DETALLE]],[1]!P1PRESUPUESTO[#Data],2,FALSE),0)</f>
        <v>0</v>
      </c>
      <c r="E57" s="27">
        <f>IFERROR(VLOOKUP(Tabla5[[#This Row],[DETALLE]],[1]!P1PRESUPUESTO[#Data],3,FALSE),0)</f>
        <v>0</v>
      </c>
      <c r="F57" s="28">
        <f>IFERROR(VLOOKUP(Tabla5[[#This Row],[DETALLE]],[1]!P3EJECUCION[#All],2,FALSE),0)</f>
        <v>0</v>
      </c>
      <c r="G57" s="28">
        <f>IFERROR(VLOOKUP(Tabla5[[#This Row],[DETALLE]],[1]!P3EJECUCION[#All],3,FALSE),0)</f>
        <v>0</v>
      </c>
      <c r="H57" s="28">
        <f>IFERROR(VLOOKUP(Tabla5[[#This Row],[DETALLE]],[1]!P3EJECUCION[#All],4,FALSE),0)</f>
        <v>0</v>
      </c>
      <c r="I57" s="28">
        <f>IFERROR(VLOOKUP(Tabla5[[#This Row],[DETALLE]],[1]!P3EJECUCION[#All],5,FALSE),0)</f>
        <v>0</v>
      </c>
      <c r="J57" s="28">
        <f>IFERROR(VLOOKUP(Tabla5[[#This Row],[DETALLE]],[1]!P3EJECUCION[#All],6,FALSE),0)</f>
        <v>0</v>
      </c>
      <c r="K57" s="28">
        <f>IFERROR(VLOOKUP(Tabla5[[#This Row],[DETALLE]],[1]!P3EJECUCION[#All],7,FALSE),0)</f>
        <v>0</v>
      </c>
      <c r="L57" s="28">
        <f>IFERROR(VLOOKUP(Tabla5[[#This Row],[DETALLE]],[1]!P3EJECUCION[#All],8,FALSE),0)</f>
        <v>0</v>
      </c>
      <c r="M57" s="27">
        <f>IFERROR(VLOOKUP(Tabla5[[#This Row],[DETALLE]],[1]!P3EJECUCION[#All],9,FALSE),0)</f>
        <v>0</v>
      </c>
      <c r="N57" s="27">
        <f>IFERROR(VLOOKUP(Tabla5[[#This Row],[DETALLE]],[1]!P3EJECUCION[#Data],10,FALSE),0)</f>
        <v>0</v>
      </c>
      <c r="O57" s="27">
        <f>IFERROR(VLOOKUP(Tabla5[[#This Row],[DETALLE]],[1]!P3EJECUCION[#Data],11,FALSE),0)</f>
        <v>0</v>
      </c>
      <c r="P57" s="27">
        <f>IFERROR(VLOOKUP(Tabla5[[#This Row],[DETALLE]],[1]!P3EJECUCION[#Data],12,FALSE),0)</f>
        <v>0</v>
      </c>
      <c r="Q57" s="27">
        <f>IFERROR(VLOOKUP(Tabla5[[#This Row],[DETALLE]],[1]!P3EJECUCION[#Data],13,FALSE),0)</f>
        <v>0</v>
      </c>
      <c r="R57" s="29">
        <f>SUM(Tabla5[[#This Row],[Enero ]:[Diciembre]])</f>
        <v>0</v>
      </c>
    </row>
    <row r="58" spans="3:18" ht="15.75" x14ac:dyDescent="0.25">
      <c r="C58" s="26" t="s">
        <v>67</v>
      </c>
      <c r="D58" s="27">
        <f>IFERROR(VLOOKUP(Tabla5[[#This Row],[DETALLE]],[1]!P1PRESUPUESTO[#Data],2,FALSE),0)</f>
        <v>0</v>
      </c>
      <c r="E58" s="27">
        <f>IFERROR(VLOOKUP(Tabla5[[#This Row],[DETALLE]],[1]!P1PRESUPUESTO[#Data],3,FALSE),0)</f>
        <v>0</v>
      </c>
      <c r="F58" s="28">
        <f>IFERROR(VLOOKUP(Tabla5[[#This Row],[DETALLE]],[1]!P3EJECUCION[#All],2,FALSE),0)</f>
        <v>0</v>
      </c>
      <c r="G58" s="28">
        <f>IFERROR(VLOOKUP(Tabla5[[#This Row],[DETALLE]],[1]!P3EJECUCION[#All],3,FALSE),0)</f>
        <v>0</v>
      </c>
      <c r="H58" s="30">
        <f>IFERROR(VLOOKUP(Tabla5[[#This Row],[DETALLE]],[1]!P3EJECUCION[#All],4,FALSE),0)</f>
        <v>0</v>
      </c>
      <c r="I58" s="28">
        <f>IFERROR(VLOOKUP(Tabla5[[#This Row],[DETALLE]],[1]!P3EJECUCION[#All],5,FALSE),0)</f>
        <v>0</v>
      </c>
      <c r="J58" s="28">
        <f>IFERROR(VLOOKUP(Tabla5[[#This Row],[DETALLE]],[1]!P3EJECUCION[#All],6,FALSE),0)</f>
        <v>0</v>
      </c>
      <c r="K58" s="28">
        <f>IFERROR(VLOOKUP(Tabla5[[#This Row],[DETALLE]],[1]!P3EJECUCION[#All],7,FALSE),0)</f>
        <v>0</v>
      </c>
      <c r="L58" s="28">
        <f>IFERROR(VLOOKUP(Tabla5[[#This Row],[DETALLE]],[1]!P3EJECUCION[#All],8,FALSE),0)</f>
        <v>0</v>
      </c>
      <c r="M58" s="27">
        <f>IFERROR(VLOOKUP(Tabla5[[#This Row],[DETALLE]],[1]!P3EJECUCION[#All],9,FALSE),0)</f>
        <v>0</v>
      </c>
      <c r="N58" s="27">
        <f>IFERROR(VLOOKUP(Tabla5[[#This Row],[DETALLE]],[1]!P3EJECUCION[#Data],10,FALSE),0)</f>
        <v>0</v>
      </c>
      <c r="O58" s="27">
        <f>IFERROR(VLOOKUP(Tabla5[[#This Row],[DETALLE]],[1]!P3EJECUCION[#Data],11,FALSE),0)</f>
        <v>0</v>
      </c>
      <c r="P58" s="27">
        <f>IFERROR(VLOOKUP(Tabla5[[#This Row],[DETALLE]],[1]!P3EJECUCION[#Data],12,FALSE),0)</f>
        <v>0</v>
      </c>
      <c r="Q58" s="27">
        <f>IFERROR(VLOOKUP(Tabla5[[#This Row],[DETALLE]],[1]!P3EJECUCION[#Data],13,FALSE),0)</f>
        <v>0</v>
      </c>
      <c r="R58" s="29">
        <f>SUM(Tabla5[[#This Row],[Enero ]:[Diciembre]])</f>
        <v>0</v>
      </c>
    </row>
    <row r="59" spans="3:18" ht="15.75" x14ac:dyDescent="0.25">
      <c r="C59" s="26" t="s">
        <v>68</v>
      </c>
      <c r="D59" s="27">
        <f>IFERROR(VLOOKUP(Tabla5[[#This Row],[DETALLE]],[1]!P1PRESUPUESTO[#Data],2,FALSE),0)</f>
        <v>1200000</v>
      </c>
      <c r="E59" s="27">
        <f>IFERROR(VLOOKUP(Tabla5[[#This Row],[DETALLE]],[1]!P1PRESUPUESTO[#Data],3,FALSE),0)</f>
        <v>6406000</v>
      </c>
      <c r="F59" s="28">
        <f>IFERROR(VLOOKUP(Tabla5[[#This Row],[DETALLE]],[1]!P3EJECUCION[#All],2,FALSE),0)</f>
        <v>0</v>
      </c>
      <c r="G59" s="28">
        <f>IFERROR(VLOOKUP(Tabla5[[#This Row],[DETALLE]],[1]!P3EJECUCION[#All],3,FALSE),0)</f>
        <v>0</v>
      </c>
      <c r="H59" s="28">
        <f>IFERROR(VLOOKUP(Tabla5[[#This Row],[DETALLE]],[1]!P3EJECUCION[#All],4,FALSE),0)</f>
        <v>0</v>
      </c>
      <c r="I59" s="28">
        <f>IFERROR(VLOOKUP(Tabla5[[#This Row],[DETALLE]],[1]!P3EJECUCION[#All],5,FALSE),0)</f>
        <v>0</v>
      </c>
      <c r="J59" s="28">
        <f>IFERROR(VLOOKUP(Tabla5[[#This Row],[DETALLE]],[1]!P3EJECUCION[#All],6,FALSE),0)</f>
        <v>0</v>
      </c>
      <c r="K59" s="28">
        <f>IFERROR(VLOOKUP(Tabla5[[#This Row],[DETALLE]],[1]!P3EJECUCION[#All],7,FALSE),0)</f>
        <v>28427.29</v>
      </c>
      <c r="L59" s="28">
        <f>IFERROR(VLOOKUP(Tabla5[[#This Row],[DETALLE]],[1]!P3EJECUCION[#All],8,FALSE),0)</f>
        <v>0</v>
      </c>
      <c r="M59" s="27">
        <f>IFERROR(VLOOKUP(Tabla5[[#This Row],[DETALLE]],[1]!P3EJECUCION[#All],9,FALSE),0)</f>
        <v>42435.8</v>
      </c>
      <c r="N59" s="27">
        <f>IFERROR(VLOOKUP(Tabla5[[#This Row],[DETALLE]],[1]!P3EJECUCION[#Data],10,FALSE),0)</f>
        <v>0</v>
      </c>
      <c r="O59" s="27">
        <f>IFERROR(VLOOKUP(Tabla5[[#This Row],[DETALLE]],[1]!P3EJECUCION[#Data],11,FALSE),0)</f>
        <v>0</v>
      </c>
      <c r="P59" s="27">
        <f>IFERROR(VLOOKUP(Tabla5[[#This Row],[DETALLE]],[1]!P3EJECUCION[#Data],12,FALSE),0)</f>
        <v>0</v>
      </c>
      <c r="Q59" s="27">
        <f>IFERROR(VLOOKUP(Tabla5[[#This Row],[DETALLE]],[1]!P3EJECUCION[#Data],13,FALSE),0)</f>
        <v>0</v>
      </c>
      <c r="R59" s="29">
        <f>SUM(Tabla5[[#This Row],[Enero ]:[Diciembre]])</f>
        <v>70863.09</v>
      </c>
    </row>
    <row r="60" spans="3:18" ht="15.75" x14ac:dyDescent="0.25">
      <c r="C60" s="26" t="s">
        <v>69</v>
      </c>
      <c r="D60" s="27">
        <f>IFERROR(VLOOKUP(Tabla5[[#This Row],[DETALLE]],[1]!P1PRESUPUESTO[#Data],2,FALSE),0)</f>
        <v>200000</v>
      </c>
      <c r="E60" s="27">
        <f>IFERROR(VLOOKUP(Tabla5[[#This Row],[DETALLE]],[1]!P1PRESUPUESTO[#Data],3,FALSE),0)</f>
        <v>237400</v>
      </c>
      <c r="F60" s="28">
        <f>IFERROR(VLOOKUP(Tabla5[[#This Row],[DETALLE]],[1]!P3EJECUCION[#All],2,FALSE),0)</f>
        <v>0</v>
      </c>
      <c r="G60" s="28">
        <f>IFERROR(VLOOKUP(Tabla5[[#This Row],[DETALLE]],[1]!P3EJECUCION[#All],3,FALSE),0)</f>
        <v>0</v>
      </c>
      <c r="H60" s="28">
        <f>IFERROR(VLOOKUP(Tabla5[[#This Row],[DETALLE]],[1]!P3EJECUCION[#All],4,FALSE),0)</f>
        <v>0</v>
      </c>
      <c r="I60" s="28">
        <f>IFERROR(VLOOKUP(Tabla5[[#This Row],[DETALLE]],[1]!P3EJECUCION[#All],5,FALSE),0)</f>
        <v>0</v>
      </c>
      <c r="J60" s="28">
        <f>IFERROR(VLOOKUP(Tabla5[[#This Row],[DETALLE]],[1]!P3EJECUCION[#All],6,FALSE),0)</f>
        <v>56168</v>
      </c>
      <c r="K60" s="28">
        <f>IFERROR(VLOOKUP(Tabla5[[#This Row],[DETALLE]],[1]!P3EJECUCION[#All],7,FALSE),0)</f>
        <v>0</v>
      </c>
      <c r="L60" s="28">
        <f>IFERROR(VLOOKUP(Tabla5[[#This Row],[DETALLE]],[1]!P3EJECUCION[#All],8,FALSE),0)</f>
        <v>0</v>
      </c>
      <c r="M60" s="27">
        <f>IFERROR(VLOOKUP(Tabla5[[#This Row],[DETALLE]],[1]!P3EJECUCION[#All],9,FALSE),0)</f>
        <v>0</v>
      </c>
      <c r="N60" s="27">
        <f>IFERROR(VLOOKUP(Tabla5[[#This Row],[DETALLE]],[1]!P3EJECUCION[#Data],10,FALSE),0)</f>
        <v>0</v>
      </c>
      <c r="O60" s="27">
        <f>IFERROR(VLOOKUP(Tabla5[[#This Row],[DETALLE]],[1]!P3EJECUCION[#Data],11,FALSE),0)</f>
        <v>0</v>
      </c>
      <c r="P60" s="27">
        <f>IFERROR(VLOOKUP(Tabla5[[#This Row],[DETALLE]],[1]!P3EJECUCION[#Data],12,FALSE),0)</f>
        <v>0</v>
      </c>
      <c r="Q60" s="27">
        <f>IFERROR(VLOOKUP(Tabla5[[#This Row],[DETALLE]],[1]!P3EJECUCION[#Data],13,FALSE),0)</f>
        <v>0</v>
      </c>
      <c r="R60" s="29">
        <f>SUM(Tabla5[[#This Row],[Enero ]:[Diciembre]])</f>
        <v>56168</v>
      </c>
    </row>
    <row r="61" spans="3:18" ht="15.75" x14ac:dyDescent="0.25">
      <c r="C61" s="26" t="s">
        <v>70</v>
      </c>
      <c r="D61" s="27">
        <f>IFERROR(VLOOKUP(Tabla5[[#This Row],[DETALLE]],[1]!P1PRESUPUESTO[#Data],2,FALSE),0)</f>
        <v>0</v>
      </c>
      <c r="E61" s="27">
        <f>IFERROR(VLOOKUP(Tabla5[[#This Row],[DETALLE]],[1]!P1PRESUPUESTO[#Data],3,FALSE),0)</f>
        <v>0</v>
      </c>
      <c r="F61" s="28">
        <f>IFERROR(VLOOKUP(Tabla5[[#This Row],[DETALLE]],[1]!P3EJECUCION[#All],2,FALSE),0)</f>
        <v>0</v>
      </c>
      <c r="G61" s="28">
        <f>IFERROR(VLOOKUP(Tabla5[[#This Row],[DETALLE]],[1]!P3EJECUCION[#All],3,FALSE),0)</f>
        <v>0</v>
      </c>
      <c r="H61" s="28">
        <f>IFERROR(VLOOKUP(Tabla5[[#This Row],[DETALLE]],[1]!P3EJECUCION[#All],4,FALSE),0)</f>
        <v>0</v>
      </c>
      <c r="I61" s="28">
        <f>IFERROR(VLOOKUP(Tabla5[[#This Row],[DETALLE]],[1]!P3EJECUCION[#All],5,FALSE),0)</f>
        <v>0</v>
      </c>
      <c r="J61" s="28">
        <f>IFERROR(VLOOKUP(Tabla5[[#This Row],[DETALLE]],[1]!P3EJECUCION[#All],6,FALSE),0)</f>
        <v>0</v>
      </c>
      <c r="K61" s="28">
        <f>IFERROR(VLOOKUP(Tabla5[[#This Row],[DETALLE]],[1]!P3EJECUCION[#All],7,FALSE),0)</f>
        <v>0</v>
      </c>
      <c r="L61" s="28">
        <f>IFERROR(VLOOKUP(Tabla5[[#This Row],[DETALLE]],[1]!P3EJECUCION[#All],8,FALSE),0)</f>
        <v>0</v>
      </c>
      <c r="M61" s="27">
        <f>IFERROR(VLOOKUP(Tabla5[[#This Row],[DETALLE]],[1]!P3EJECUCION[#All],9,FALSE),0)</f>
        <v>0</v>
      </c>
      <c r="N61" s="27">
        <f>IFERROR(VLOOKUP(Tabla5[[#This Row],[DETALLE]],[1]!P3EJECUCION[#Data],10,FALSE),0)</f>
        <v>0</v>
      </c>
      <c r="O61" s="27">
        <f>IFERROR(VLOOKUP(Tabla5[[#This Row],[DETALLE]],[1]!P3EJECUCION[#Data],11,FALSE),0)</f>
        <v>0</v>
      </c>
      <c r="P61" s="27">
        <f>IFERROR(VLOOKUP(Tabla5[[#This Row],[DETALLE]],[1]!P3EJECUCION[#Data],12,FALSE),0)</f>
        <v>0</v>
      </c>
      <c r="Q61" s="27">
        <f>IFERROR(VLOOKUP(Tabla5[[#This Row],[DETALLE]],[1]!P3EJECUCION[#Data],13,FALSE),0)</f>
        <v>0</v>
      </c>
      <c r="R61" s="29">
        <f>SUM(Tabla5[[#This Row],[Enero ]:[Diciembre]])</f>
        <v>0</v>
      </c>
    </row>
    <row r="62" spans="3:18" ht="15.75" x14ac:dyDescent="0.25">
      <c r="C62" s="26" t="s">
        <v>71</v>
      </c>
      <c r="D62" s="27">
        <f>IFERROR(VLOOKUP(Tabla5[[#This Row],[DETALLE]],[1]!P1PRESUPUESTO[#Data],2,FALSE),0)</f>
        <v>0</v>
      </c>
      <c r="E62" s="27">
        <f>IFERROR(VLOOKUP(Tabla5[[#This Row],[DETALLE]],[1]!P1PRESUPUESTO[#Data],3,FALSE),0)</f>
        <v>0</v>
      </c>
      <c r="F62" s="28">
        <f>IFERROR(VLOOKUP(Tabla5[[#This Row],[DETALLE]],[1]!P3EJECUCION[#All],2,FALSE),0)</f>
        <v>0</v>
      </c>
      <c r="G62" s="28">
        <f>IFERROR(VLOOKUP(Tabla5[[#This Row],[DETALLE]],[1]!P3EJECUCION[#All],3,FALSE),0)</f>
        <v>0</v>
      </c>
      <c r="H62" s="28">
        <f>IFERROR(VLOOKUP(Tabla5[[#This Row],[DETALLE]],[1]!P3EJECUCION[#All],4,FALSE),0)</f>
        <v>0</v>
      </c>
      <c r="I62" s="28">
        <f>IFERROR(VLOOKUP(Tabla5[[#This Row],[DETALLE]],[1]!P3EJECUCION[#All],5,FALSE),0)</f>
        <v>0</v>
      </c>
      <c r="J62" s="28">
        <f>IFERROR(VLOOKUP(Tabla5[[#This Row],[DETALLE]],[1]!P3EJECUCION[#All],6,FALSE),0)</f>
        <v>0</v>
      </c>
      <c r="K62" s="28">
        <f>IFERROR(VLOOKUP(Tabla5[[#This Row],[DETALLE]],[1]!P3EJECUCION[#All],7,FALSE),0)</f>
        <v>0</v>
      </c>
      <c r="L62" s="28">
        <f>IFERROR(VLOOKUP(Tabla5[[#This Row],[DETALLE]],[1]!P3EJECUCION[#All],8,FALSE),0)</f>
        <v>0</v>
      </c>
      <c r="M62" s="27">
        <f>IFERROR(VLOOKUP(Tabla5[[#This Row],[DETALLE]],[1]!P3EJECUCION[#All],9,FALSE),0)</f>
        <v>0</v>
      </c>
      <c r="N62" s="27">
        <f>IFERROR(VLOOKUP(Tabla5[[#This Row],[DETALLE]],[1]!P3EJECUCION[#Data],10,FALSE),0)</f>
        <v>0</v>
      </c>
      <c r="O62" s="27">
        <f>IFERROR(VLOOKUP(Tabla5[[#This Row],[DETALLE]],[1]!P3EJECUCION[#Data],11,FALSE),0)</f>
        <v>0</v>
      </c>
      <c r="P62" s="27">
        <f>IFERROR(VLOOKUP(Tabla5[[#This Row],[DETALLE]],[1]!P3EJECUCION[#Data],12,FALSE),0)</f>
        <v>0</v>
      </c>
      <c r="Q62" s="27">
        <f>IFERROR(VLOOKUP(Tabla5[[#This Row],[DETALLE]],[1]!P3EJECUCION[#Data],13,FALSE),0)</f>
        <v>0</v>
      </c>
      <c r="R62" s="29">
        <f>SUM(Tabla5[[#This Row],[Enero ]:[Diciembre]])</f>
        <v>0</v>
      </c>
    </row>
    <row r="63" spans="3:18" ht="15.75" x14ac:dyDescent="0.25">
      <c r="C63" s="26" t="s">
        <v>72</v>
      </c>
      <c r="D63" s="27">
        <f>IFERROR(VLOOKUP(Tabla5[[#This Row],[DETALLE]],[1]!P1PRESUPUESTO[#Data],2,FALSE),0)</f>
        <v>0</v>
      </c>
      <c r="E63" s="27">
        <f>IFERROR(VLOOKUP(Tabla5[[#This Row],[DETALLE]],[1]!P1PRESUPUESTO[#Data],3,FALSE),0)</f>
        <v>0</v>
      </c>
      <c r="F63" s="28"/>
      <c r="G63" s="28">
        <f>IFERROR(VLOOKUP(Tabla5[[#This Row],[DETALLE]],[1]!P3EJECUCION[#All],3,FALSE),0)</f>
        <v>0</v>
      </c>
      <c r="H63" s="28">
        <f>IFERROR(VLOOKUP(Tabla5[[#This Row],[DETALLE]],[1]!P3EJECUCION[#All],4,FALSE),0)</f>
        <v>0</v>
      </c>
      <c r="I63" s="28"/>
      <c r="J63" s="28">
        <f>IFERROR(VLOOKUP(Tabla5[[#This Row],[DETALLE]],[1]!P3EJECUCION[#All],6,FALSE),0)</f>
        <v>0</v>
      </c>
      <c r="K63" s="28">
        <f>IFERROR(VLOOKUP(Tabla5[[#This Row],[DETALLE]],[1]!P3EJECUCION[#All],7,FALSE),0)</f>
        <v>0</v>
      </c>
      <c r="L63" s="28">
        <f>IFERROR(VLOOKUP(Tabla5[[#This Row],[DETALLE]],[1]!P3EJECUCION[#All],8,FALSE),0)</f>
        <v>0</v>
      </c>
      <c r="M63" s="27">
        <f>IFERROR(VLOOKUP(Tabla5[[#This Row],[DETALLE]],[1]!P3EJECUCION[#All],9,FALSE),0)</f>
        <v>0</v>
      </c>
      <c r="N63" s="27">
        <f>IFERROR(VLOOKUP(Tabla5[[#This Row],[DETALLE]],[1]!P3EJECUCION[#Data],10,FALSE),0)</f>
        <v>0</v>
      </c>
      <c r="O63" s="27">
        <f>IFERROR(VLOOKUP(Tabla5[[#This Row],[DETALLE]],[1]!P3EJECUCION[#Data],11,FALSE),0)</f>
        <v>0</v>
      </c>
      <c r="P63" s="27">
        <f>IFERROR(VLOOKUP(Tabla5[[#This Row],[DETALLE]],[1]!P3EJECUCION[#Data],12,FALSE),0)</f>
        <v>0</v>
      </c>
      <c r="Q63" s="27">
        <f>IFERROR(VLOOKUP(Tabla5[[#This Row],[DETALLE]],[1]!P3EJECUCION[#Data],13,FALSE),0)</f>
        <v>0</v>
      </c>
      <c r="R63" s="29">
        <f>SUM(Tabla5[[#This Row],[Enero ]:[Diciembre]])</f>
        <v>0</v>
      </c>
    </row>
    <row r="64" spans="3:18" ht="15.75" x14ac:dyDescent="0.25">
      <c r="C64" s="23" t="s">
        <v>73</v>
      </c>
      <c r="D64" s="24">
        <f>D65+D66+D67+D68</f>
        <v>0</v>
      </c>
      <c r="E64" s="24">
        <f t="shared" ref="E64:R64" si="7">E65+E66+E67+E68</f>
        <v>9000000</v>
      </c>
      <c r="F64" s="25">
        <f t="shared" si="7"/>
        <v>0</v>
      </c>
      <c r="G64" s="25">
        <f t="shared" si="7"/>
        <v>0</v>
      </c>
      <c r="H64" s="25">
        <f t="shared" si="7"/>
        <v>0</v>
      </c>
      <c r="I64" s="25">
        <f t="shared" si="7"/>
        <v>0</v>
      </c>
      <c r="J64" s="25">
        <f t="shared" si="7"/>
        <v>0</v>
      </c>
      <c r="K64" s="25">
        <f t="shared" si="7"/>
        <v>0</v>
      </c>
      <c r="L64" s="25">
        <f t="shared" si="7"/>
        <v>0</v>
      </c>
      <c r="M64" s="24">
        <f t="shared" si="7"/>
        <v>0</v>
      </c>
      <c r="N64" s="24">
        <f t="shared" si="7"/>
        <v>0</v>
      </c>
      <c r="O64" s="24">
        <f t="shared" si="7"/>
        <v>0</v>
      </c>
      <c r="P64" s="24">
        <f t="shared" si="7"/>
        <v>0</v>
      </c>
      <c r="Q64" s="24">
        <f t="shared" si="7"/>
        <v>0</v>
      </c>
      <c r="R64" s="24">
        <f t="shared" si="7"/>
        <v>0</v>
      </c>
    </row>
    <row r="65" spans="3:18" ht="15.75" x14ac:dyDescent="0.25">
      <c r="C65" s="26" t="s">
        <v>74</v>
      </c>
      <c r="D65" s="27">
        <f>IFERROR(VLOOKUP(Tabla5[[#This Row],[DETALLE]],[1]!P1PRESUPUESTO[#Data],2,FALSE),0)</f>
        <v>0</v>
      </c>
      <c r="E65" s="27">
        <f>IFERROR(VLOOKUP(Tabla5[[#This Row],[DETALLE]],[1]!P1PRESUPUESTO[#Data],3,FALSE),0)</f>
        <v>9000000</v>
      </c>
      <c r="F65" s="28">
        <f>IFERROR(VLOOKUP(Tabla5[[#This Row],[DETALLE]],[1]!P3EJECUCION[#All],2,FALSE),0)</f>
        <v>0</v>
      </c>
      <c r="G65" s="28">
        <f>IFERROR(VLOOKUP(Tabla5[[#This Row],[DETALLE]],[1]!P3EJECUCION[#All],3,FALSE),0)</f>
        <v>0</v>
      </c>
      <c r="H65" s="28">
        <f>IFERROR(VLOOKUP(Tabla5[[#This Row],[DETALLE]],[1]!P3EJECUCION[#All],4,FALSE),0)</f>
        <v>0</v>
      </c>
      <c r="I65" s="28">
        <f>IFERROR(VLOOKUP(Tabla5[[#This Row],[DETALLE]],[1]!P3EJECUCION[#All],5,FALSE),0)</f>
        <v>0</v>
      </c>
      <c r="J65" s="28">
        <f>IFERROR(VLOOKUP(Tabla5[[#This Row],[DETALLE]],[1]!P3EJECUCION[#All],6,FALSE),0)</f>
        <v>0</v>
      </c>
      <c r="K65" s="28">
        <f>IFERROR(VLOOKUP(Tabla5[[#This Row],[DETALLE]],[1]!P3EJECUCION[#All],7,FALSE),0)</f>
        <v>0</v>
      </c>
      <c r="L65" s="28">
        <f>IFERROR(VLOOKUP(Tabla5[[#This Row],[DETALLE]],[1]!P3EJECUCION[#All],8,FALSE),0)</f>
        <v>0</v>
      </c>
      <c r="M65" s="27">
        <f>IFERROR(VLOOKUP(Tabla5[[#This Row],[DETALLE]],[1]!P3EJECUCION[#Data],9,FALSE),0)</f>
        <v>0</v>
      </c>
      <c r="N65" s="27">
        <f>IFERROR(VLOOKUP(Tabla5[[#This Row],[DETALLE]],[1]!P3EJECUCION[#Data],10,FALSE),0)</f>
        <v>0</v>
      </c>
      <c r="O65" s="27">
        <f>IFERROR(VLOOKUP(Tabla5[[#This Row],[DETALLE]],[1]!P3EJECUCION[#Data],11,FALSE),0)</f>
        <v>0</v>
      </c>
      <c r="P65" s="27">
        <f>IFERROR(VLOOKUP(Tabla5[[#This Row],[DETALLE]],[1]!P3EJECUCION[#Data],12,FALSE),0)</f>
        <v>0</v>
      </c>
      <c r="Q65" s="27">
        <f>IFERROR(VLOOKUP(Tabla5[[#This Row],[DETALLE]],[1]!P3EJECUCION[#Data],13,FALSE),0)</f>
        <v>0</v>
      </c>
      <c r="R65" s="29">
        <f>SUM(Tabla5[[#This Row],[Enero ]:[Diciembre]])</f>
        <v>0</v>
      </c>
    </row>
    <row r="66" spans="3:18" ht="15.75" x14ac:dyDescent="0.25">
      <c r="C66" s="26" t="s">
        <v>75</v>
      </c>
      <c r="D66" s="27">
        <f>IFERROR(VLOOKUP(Tabla5[[#This Row],[DETALLE]],[1]!P1PRESUPUESTO[#Data],2,FALSE),0)</f>
        <v>0</v>
      </c>
      <c r="E66" s="27">
        <f>IFERROR(VLOOKUP(Tabla5[[#This Row],[DETALLE]],[1]!P1PRESUPUESTO[#Data],3,FALSE),0)</f>
        <v>0</v>
      </c>
      <c r="F66" s="28">
        <f>IFERROR(VLOOKUP(Tabla5[[#This Row],[DETALLE]],[1]!P3EJECUCION[#All],2,FALSE),0)</f>
        <v>0</v>
      </c>
      <c r="G66" s="28">
        <f>IFERROR(VLOOKUP(Tabla5[[#This Row],[DETALLE]],[1]!P3EJECUCION[#All],3,FALSE),0)</f>
        <v>0</v>
      </c>
      <c r="H66" s="28">
        <f>IFERROR(VLOOKUP(Tabla5[[#This Row],[DETALLE]],[1]!P3EJECUCION[#All],4,FALSE),0)</f>
        <v>0</v>
      </c>
      <c r="I66" s="28">
        <f>IFERROR(VLOOKUP(Tabla5[[#This Row],[DETALLE]],[1]!P3EJECUCION[#All],5,FALSE),0)</f>
        <v>0</v>
      </c>
      <c r="J66" s="28">
        <f>IFERROR(VLOOKUP(Tabla5[[#This Row],[DETALLE]],[1]!P3EJECUCION[#All],6,FALSE),0)</f>
        <v>0</v>
      </c>
      <c r="K66" s="28">
        <f>IFERROR(VLOOKUP(Tabla5[[#This Row],[DETALLE]],[1]!P3EJECUCION[#All],7,FALSE),0)</f>
        <v>0</v>
      </c>
      <c r="L66" s="28">
        <f>IFERROR(VLOOKUP(Tabla5[[#This Row],[DETALLE]],[1]!P3EJECUCION[#All],8,FALSE),0)</f>
        <v>0</v>
      </c>
      <c r="M66" s="27">
        <f>IFERROR(VLOOKUP(Tabla5[[#This Row],[DETALLE]],[1]!P3EJECUCION[#Data],9,FALSE),0)</f>
        <v>0</v>
      </c>
      <c r="N66" s="27">
        <f>IFERROR(VLOOKUP(Tabla5[[#This Row],[DETALLE]],[1]!P3EJECUCION[#Data],10,FALSE),0)</f>
        <v>0</v>
      </c>
      <c r="O66" s="27">
        <f>IFERROR(VLOOKUP(Tabla5[[#This Row],[DETALLE]],[1]!P3EJECUCION[#Data],11,FALSE),0)</f>
        <v>0</v>
      </c>
      <c r="P66" s="27">
        <f>IFERROR(VLOOKUP(Tabla5[[#This Row],[DETALLE]],[1]!P3EJECUCION[#Data],12,FALSE),0)</f>
        <v>0</v>
      </c>
      <c r="Q66" s="27">
        <f>IFERROR(VLOOKUP(Tabla5[[#This Row],[DETALLE]],[1]!P3EJECUCION[#Data],13,FALSE),0)</f>
        <v>0</v>
      </c>
      <c r="R66" s="29">
        <f>SUM(Tabla5[[#This Row],[Enero ]:[Diciembre]])</f>
        <v>0</v>
      </c>
    </row>
    <row r="67" spans="3:18" ht="15.75" x14ac:dyDescent="0.25">
      <c r="C67" s="26" t="s">
        <v>76</v>
      </c>
      <c r="D67" s="27">
        <f>IFERROR(VLOOKUP(Tabla5[[#This Row],[DETALLE]],[1]!P1PRESUPUESTO[#Data],2,FALSE),0)</f>
        <v>0</v>
      </c>
      <c r="E67" s="27">
        <f>IFERROR(VLOOKUP(Tabla5[[#This Row],[DETALLE]],[1]!P1PRESUPUESTO[#Data],3,FALSE),0)</f>
        <v>0</v>
      </c>
      <c r="F67" s="28">
        <f>IFERROR(VLOOKUP(Tabla5[[#This Row],[DETALLE]],[1]!P3EJECUCION[#All],2,FALSE),0)</f>
        <v>0</v>
      </c>
      <c r="G67" s="28">
        <f>IFERROR(VLOOKUP(Tabla5[[#This Row],[DETALLE]],[1]!P3EJECUCION[#All],3,FALSE),0)</f>
        <v>0</v>
      </c>
      <c r="H67" s="28">
        <f>IFERROR(VLOOKUP(Tabla5[[#This Row],[DETALLE]],[1]!P3EJECUCION[#All],4,FALSE),0)</f>
        <v>0</v>
      </c>
      <c r="I67" s="28">
        <f>IFERROR(VLOOKUP(Tabla5[[#This Row],[DETALLE]],[1]!P3EJECUCION[#All],5,FALSE),0)</f>
        <v>0</v>
      </c>
      <c r="J67" s="28">
        <f>IFERROR(VLOOKUP(Tabla5[[#This Row],[DETALLE]],[1]!P3EJECUCION[#All],6,FALSE),0)</f>
        <v>0</v>
      </c>
      <c r="K67" s="28">
        <f>IFERROR(VLOOKUP(Tabla5[[#This Row],[DETALLE]],[1]!P3EJECUCION[#All],7,FALSE),0)</f>
        <v>0</v>
      </c>
      <c r="L67" s="28">
        <f>IFERROR(VLOOKUP(Tabla5[[#This Row],[DETALLE]],[1]!P3EJECUCION[#All],8,FALSE),0)</f>
        <v>0</v>
      </c>
      <c r="M67" s="27">
        <f>IFERROR(VLOOKUP(Tabla5[[#This Row],[DETALLE]],[1]!P3EJECUCION[#Data],9,FALSE),0)</f>
        <v>0</v>
      </c>
      <c r="N67" s="27">
        <f>IFERROR(VLOOKUP(Tabla5[[#This Row],[DETALLE]],[1]!P3EJECUCION[#Data],10,FALSE),0)</f>
        <v>0</v>
      </c>
      <c r="O67" s="27">
        <f>IFERROR(VLOOKUP(Tabla5[[#This Row],[DETALLE]],[1]!P3EJECUCION[#Data],11,FALSE),0)</f>
        <v>0</v>
      </c>
      <c r="P67" s="27">
        <f>IFERROR(VLOOKUP(Tabla5[[#This Row],[DETALLE]],[1]!P3EJECUCION[#Data],12,FALSE),0)</f>
        <v>0</v>
      </c>
      <c r="Q67" s="27">
        <f>IFERROR(VLOOKUP(Tabla5[[#This Row],[DETALLE]],[1]!P3EJECUCION[#Data],13,FALSE),0)</f>
        <v>0</v>
      </c>
      <c r="R67" s="29">
        <f>SUM(Tabla5[[#This Row],[Enero ]:[Diciembre]])</f>
        <v>0</v>
      </c>
    </row>
    <row r="68" spans="3:18" ht="15.75" x14ac:dyDescent="0.25">
      <c r="C68" s="26" t="s">
        <v>77</v>
      </c>
      <c r="D68" s="27">
        <f>IFERROR(VLOOKUP(Tabla5[[#This Row],[DETALLE]],[1]!P1PRESUPUESTO[#Data],2,FALSE),0)</f>
        <v>0</v>
      </c>
      <c r="E68" s="27">
        <f>IFERROR(VLOOKUP(Tabla5[[#This Row],[DETALLE]],[1]!P1PRESUPUESTO[#Data],3,FALSE),0)</f>
        <v>0</v>
      </c>
      <c r="F68" s="28">
        <f>IFERROR(VLOOKUP(Tabla5[[#This Row],[DETALLE]],[1]!P3EJECUCION[#Data],2,FALSE),0)</f>
        <v>0</v>
      </c>
      <c r="G68" s="28">
        <f>IFERROR(VLOOKUP(Tabla5[[#This Row],[DETALLE]],[1]!P3EJECUCION[#All],3,FALSE),0)</f>
        <v>0</v>
      </c>
      <c r="H68" s="28">
        <f>IFERROR(VLOOKUP(Tabla5[[#This Row],[DETALLE]],[1]!P3EJECUCION[#All],4,FALSE),0)</f>
        <v>0</v>
      </c>
      <c r="I68" s="28">
        <f>IFERROR(VLOOKUP(Tabla5[[#This Row],[DETALLE]],[1]!P3EJECUCION[#All],5,FALSE),0)</f>
        <v>0</v>
      </c>
      <c r="J68" s="28">
        <f>IFERROR(VLOOKUP(Tabla5[[#This Row],[DETALLE]],[1]!P3EJECUCION[#All],6,FALSE),0)</f>
        <v>0</v>
      </c>
      <c r="K68" s="28">
        <f>IFERROR(VLOOKUP(Tabla5[[#This Row],[DETALLE]],[1]!P3EJECUCION[#All],7,FALSE),0)</f>
        <v>0</v>
      </c>
      <c r="L68" s="28">
        <f>IFERROR(VLOOKUP(Tabla5[[#This Row],[DETALLE]],[1]!P3EJECUCION[#All],8,FALSE),0)</f>
        <v>0</v>
      </c>
      <c r="M68" s="27">
        <f>IFERROR(VLOOKUP(Tabla5[[#This Row],[DETALLE]],[1]!P3EJECUCION[#Data],9,FALSE),0)</f>
        <v>0</v>
      </c>
      <c r="N68" s="27">
        <f>IFERROR(VLOOKUP(Tabla5[[#This Row],[DETALLE]],[1]!P3EJECUCION[#Data],10,FALSE),0)</f>
        <v>0</v>
      </c>
      <c r="O68" s="27">
        <f>IFERROR(VLOOKUP(Tabla5[[#This Row],[DETALLE]],[1]!P3EJECUCION[#Data],11,FALSE),0)</f>
        <v>0</v>
      </c>
      <c r="P68" s="27">
        <f>IFERROR(VLOOKUP(Tabla5[[#This Row],[DETALLE]],[1]!P3EJECUCION[#Data],12,FALSE),0)</f>
        <v>0</v>
      </c>
      <c r="Q68" s="27">
        <f>IFERROR(VLOOKUP(Tabla5[[#This Row],[DETALLE]],[1]!P3EJECUCION[#Data],13,FALSE),0)</f>
        <v>0</v>
      </c>
      <c r="R68" s="29">
        <f>SUM(Tabla5[[#This Row],[Enero ]:[Diciembre]])</f>
        <v>0</v>
      </c>
    </row>
    <row r="69" spans="3:18" ht="15.75" x14ac:dyDescent="0.25">
      <c r="C69" s="23" t="s">
        <v>78</v>
      </c>
      <c r="D69" s="24">
        <f>D70+D71+D72+D73+D74+D75</f>
        <v>0</v>
      </c>
      <c r="E69" s="24">
        <f t="shared" ref="E69:R69" si="8">E70+E71+E72+E73+E74+E75</f>
        <v>0</v>
      </c>
      <c r="F69" s="25">
        <f t="shared" si="8"/>
        <v>0</v>
      </c>
      <c r="G69" s="28">
        <f>IFERROR(VLOOKUP(Tabla5[[#This Row],[DETALLE]],[1]!P3EJECUCION[#All],3,FALSE),0)</f>
        <v>0</v>
      </c>
      <c r="H69" s="28">
        <f>IFERROR(VLOOKUP(Tabla5[[#This Row],[DETALLE]],[1]!P3EJECUCION[#Data],4,FALSE),0)</f>
        <v>0</v>
      </c>
      <c r="I69" s="25">
        <f t="shared" si="8"/>
        <v>0</v>
      </c>
      <c r="J69" s="25">
        <f t="shared" si="8"/>
        <v>0</v>
      </c>
      <c r="K69" s="25">
        <f t="shared" si="8"/>
        <v>0</v>
      </c>
      <c r="L69" s="25">
        <f t="shared" si="8"/>
        <v>0</v>
      </c>
      <c r="M69" s="24">
        <f t="shared" si="8"/>
        <v>0</v>
      </c>
      <c r="N69" s="24">
        <f t="shared" si="8"/>
        <v>0</v>
      </c>
      <c r="O69" s="24">
        <f t="shared" si="8"/>
        <v>0</v>
      </c>
      <c r="P69" s="24">
        <f t="shared" si="8"/>
        <v>0</v>
      </c>
      <c r="Q69" s="24">
        <f t="shared" si="8"/>
        <v>0</v>
      </c>
      <c r="R69" s="24">
        <f t="shared" si="8"/>
        <v>0</v>
      </c>
    </row>
    <row r="70" spans="3:18" ht="15.75" x14ac:dyDescent="0.25">
      <c r="C70" s="26" t="s">
        <v>79</v>
      </c>
      <c r="D70" s="27">
        <f>IFERROR(VLOOKUP(Tabla5[[#This Row],[DETALLE]],[1]!P1PRESUPUESTO[#Data],2,FALSE),0)</f>
        <v>0</v>
      </c>
      <c r="E70" s="27">
        <f>IFERROR(VLOOKUP(Tabla5[[#This Row],[DETALLE]],[1]!P1PRESUPUESTO[#Data],3,FALSE),0)</f>
        <v>0</v>
      </c>
      <c r="F70" s="28">
        <f>IFERROR(VLOOKUP(Tabla5[[#This Row],[DETALLE]],[1]!P3EJECUCION[#All],2,FALSE),0)</f>
        <v>0</v>
      </c>
      <c r="G70" s="28">
        <f>IFERROR(VLOOKUP(Tabla5[[#This Row],[DETALLE]],[1]!P3EJECUCION[#All],3,FALSE),0)</f>
        <v>0</v>
      </c>
      <c r="H70" s="28">
        <f>IFERROR(VLOOKUP(Tabla5[[#This Row],[DETALLE]],[1]!P3EJECUCION[#All],4,FALSE),0)</f>
        <v>0</v>
      </c>
      <c r="I70" s="28">
        <f>IFERROR(VLOOKUP(Tabla5[[#This Row],[DETALLE]],[1]!P3EJECUCION[#Data],5,FALSE),0)</f>
        <v>0</v>
      </c>
      <c r="J70" s="28">
        <f>IFERROR(VLOOKUP(Tabla5[[#This Row],[DETALLE]],[1]!P3EJECUCION[#All],6,FALSE),0)</f>
        <v>0</v>
      </c>
      <c r="K70" s="28">
        <f>IFERROR(VLOOKUP(Tabla5[[#This Row],[DETALLE]],[1]!P3EJECUCION[#Data],7,FALSE),0)</f>
        <v>0</v>
      </c>
      <c r="L70" s="28">
        <f>IFERROR(VLOOKUP(Tabla5[[#This Row],[DETALLE]],[1]!P3EJECUCION[#All],8,FALSE),0)</f>
        <v>0</v>
      </c>
      <c r="M70" s="27">
        <f>IFERROR(VLOOKUP(Tabla5[[#This Row],[DETALLE]],[1]!P3EJECUCION[#Data],9,FALSE),0)</f>
        <v>0</v>
      </c>
      <c r="N70" s="27">
        <f>IFERROR(VLOOKUP(Tabla5[[#This Row],[DETALLE]],[1]!P3EJECUCION[#Data],10,FALSE),0)</f>
        <v>0</v>
      </c>
      <c r="O70" s="27">
        <f>IFERROR(VLOOKUP(Tabla5[[#This Row],[DETALLE]],[1]!P3EJECUCION[#Data],11,FALSE),0)</f>
        <v>0</v>
      </c>
      <c r="P70" s="27">
        <f>IFERROR(VLOOKUP(Tabla5[[#This Row],[DETALLE]],[1]!P3EJECUCION[#Data],12,FALSE),0)</f>
        <v>0</v>
      </c>
      <c r="Q70" s="27">
        <f>IFERROR(VLOOKUP(Tabla5[[#This Row],[DETALLE]],[1]!P3EJECUCION[#Data],13,FALSE),0)</f>
        <v>0</v>
      </c>
      <c r="R70" s="29">
        <f>SUM(Tabla5[[#This Row],[Enero ]:[Diciembre]])</f>
        <v>0</v>
      </c>
    </row>
    <row r="71" spans="3:18" ht="15.75" x14ac:dyDescent="0.25">
      <c r="C71" s="26" t="s">
        <v>80</v>
      </c>
      <c r="D71" s="27">
        <f>IFERROR(VLOOKUP(Tabla5[[#This Row],[DETALLE]],[1]!P1PRESUPUESTO[#Data],2,FALSE),0)</f>
        <v>0</v>
      </c>
      <c r="E71" s="27">
        <f>IFERROR(VLOOKUP(Tabla5[[#This Row],[DETALLE]],[1]!P1PRESUPUESTO[#Data],3,FALSE),0)</f>
        <v>0</v>
      </c>
      <c r="F71" s="28">
        <f>IFERROR(VLOOKUP(Tabla5[[#This Row],[DETALLE]],[1]!P3EJECUCION[#All],2,FALSE),0)</f>
        <v>0</v>
      </c>
      <c r="G71" s="28">
        <f>IFERROR(VLOOKUP(Tabla5[[#This Row],[DETALLE]],[1]!P3EJECUCION[#All],3,FALSE),0)</f>
        <v>0</v>
      </c>
      <c r="H71" s="28">
        <f>IFERROR(VLOOKUP(Tabla5[[#This Row],[DETALLE]],[1]!P3EJECUCION[#All],4,FALSE),0)</f>
        <v>0</v>
      </c>
      <c r="I71" s="28">
        <f>IFERROR(VLOOKUP(Tabla5[[#This Row],[DETALLE]],[1]!P3EJECUCION[#Data],5,FALSE),0)</f>
        <v>0</v>
      </c>
      <c r="J71" s="28">
        <f>IFERROR(VLOOKUP(Tabla5[[#This Row],[DETALLE]],[1]!P3EJECUCION[#All],6,FALSE),0)</f>
        <v>0</v>
      </c>
      <c r="K71" s="28">
        <f>IFERROR(VLOOKUP(Tabla5[[#This Row],[DETALLE]],[1]!P3EJECUCION[#Data],7,FALSE),0)</f>
        <v>0</v>
      </c>
      <c r="L71" s="28">
        <f>IFERROR(VLOOKUP(Tabla5[[#This Row],[DETALLE]],[1]!P3EJECUCION[#All],8,FALSE),0)</f>
        <v>0</v>
      </c>
      <c r="M71" s="27">
        <f>IFERROR(VLOOKUP(Tabla5[[#This Row],[DETALLE]],[1]!P3EJECUCION[#Data],9,FALSE),0)</f>
        <v>0</v>
      </c>
      <c r="N71" s="27">
        <f>IFERROR(VLOOKUP(Tabla5[[#This Row],[DETALLE]],[1]!P3EJECUCION[#Data],10,FALSE),0)</f>
        <v>0</v>
      </c>
      <c r="O71" s="27">
        <f>IFERROR(VLOOKUP(Tabla5[[#This Row],[DETALLE]],[1]!P3EJECUCION[#Data],11,FALSE),0)</f>
        <v>0</v>
      </c>
      <c r="P71" s="27">
        <f>IFERROR(VLOOKUP(Tabla5[[#This Row],[DETALLE]],[1]!P3EJECUCION[#Data],12,FALSE),0)</f>
        <v>0</v>
      </c>
      <c r="Q71" s="27">
        <f>IFERROR(VLOOKUP(Tabla5[[#This Row],[DETALLE]],[1]!P3EJECUCION[#Data],13,FALSE),0)</f>
        <v>0</v>
      </c>
      <c r="R71" s="29">
        <f>SUM(Tabla5[[#This Row],[Enero ]:[Diciembre]])</f>
        <v>0</v>
      </c>
    </row>
    <row r="72" spans="3:18" ht="15.75" x14ac:dyDescent="0.25">
      <c r="C72" s="23" t="s">
        <v>81</v>
      </c>
      <c r="D72" s="24">
        <f>IFERROR(VLOOKUP(Tabla5[[#This Row],[DETALLE]],[1]!P1PRESUPUESTO[#Data],2,FALSE),0)</f>
        <v>0</v>
      </c>
      <c r="E72" s="24">
        <f>IFERROR(VLOOKUP(Tabla5[[#This Row],[DETALLE]],[1]!P1PRESUPUESTO[#Data],3,FALSE),0)</f>
        <v>0</v>
      </c>
      <c r="F72" s="28">
        <f>IFERROR(VLOOKUP(Tabla5[[#This Row],[DETALLE]],[1]!P3EJECUCION[#All],2,FALSE),0)</f>
        <v>0</v>
      </c>
      <c r="G72" s="28">
        <f>IFERROR(VLOOKUP(Tabla5[[#This Row],[DETALLE]],[1]!P3EJECUCION[#All],3,FALSE),0)</f>
        <v>0</v>
      </c>
      <c r="H72" s="28">
        <f>IFERROR(VLOOKUP(Tabla5[[#This Row],[DETALLE]],[1]!P3EJECUCION[#All],4,FALSE),0)</f>
        <v>0</v>
      </c>
      <c r="I72" s="28">
        <f>IFERROR(VLOOKUP(Tabla5[[#This Row],[DETALLE]],[1]!P3EJECUCION[#Data],5,FALSE),0)</f>
        <v>0</v>
      </c>
      <c r="J72" s="28">
        <f>IFERROR(VLOOKUP(Tabla5[[#This Row],[DETALLE]],[1]!P3EJECUCION[#All],6,FALSE),0)</f>
        <v>0</v>
      </c>
      <c r="K72" s="25">
        <f>IFERROR(VLOOKUP(Tabla5[[#This Row],[DETALLE]],[1]!P3EJECUCION[#Data],7,FALSE),0)</f>
        <v>0</v>
      </c>
      <c r="L72" s="28">
        <f>IFERROR(VLOOKUP(Tabla5[[#This Row],[DETALLE]],[1]!P3EJECUCION[#All],8,FALSE),0)</f>
        <v>0</v>
      </c>
      <c r="M72" s="27">
        <f>IFERROR(VLOOKUP(Tabla5[[#This Row],[DETALLE]],[1]!P3EJECUCION[#Data],9,FALSE),0)</f>
        <v>0</v>
      </c>
      <c r="N72" s="24">
        <f>IFERROR(VLOOKUP(Tabla5[[#This Row],[DETALLE]],[1]!P3EJECUCION[#Data],10,FALSE),0)</f>
        <v>0</v>
      </c>
      <c r="O72" s="24">
        <f>IFERROR(VLOOKUP(Tabla5[[#This Row],[DETALLE]],[1]!P3EJECUCION[#Data],11,FALSE),0)</f>
        <v>0</v>
      </c>
      <c r="P72" s="24">
        <f>IFERROR(VLOOKUP(Tabla5[[#This Row],[DETALLE]],[1]!P3EJECUCION[#Data],12,FALSE),0)</f>
        <v>0</v>
      </c>
      <c r="Q72" s="24">
        <f>IFERROR(VLOOKUP(Tabla5[[#This Row],[DETALLE]],[1]!P3EJECUCION[#Data],13,FALSE),0)</f>
        <v>0</v>
      </c>
      <c r="R72" s="31">
        <f>SUM(Tabla5[[#This Row],[Enero ]:[Diciembre]])</f>
        <v>0</v>
      </c>
    </row>
    <row r="73" spans="3:18" ht="15.75" x14ac:dyDescent="0.25">
      <c r="C73" s="26" t="s">
        <v>82</v>
      </c>
      <c r="D73" s="27">
        <f>IFERROR(VLOOKUP(Tabla5[[#This Row],[DETALLE]],[1]!P1PRESUPUESTO[#Data],2,FALSE),0)</f>
        <v>0</v>
      </c>
      <c r="E73" s="27">
        <f>IFERROR(VLOOKUP(Tabla5[[#This Row],[DETALLE]],[1]!P1PRESUPUESTO[#Data],3,FALSE),0)</f>
        <v>0</v>
      </c>
      <c r="F73" s="28">
        <f>IFERROR(VLOOKUP(Tabla5[[#This Row],[DETALLE]],[1]!P3EJECUCION[#All],2,FALSE),0)</f>
        <v>0</v>
      </c>
      <c r="G73" s="28">
        <f>IFERROR(VLOOKUP(Tabla5[[#This Row],[DETALLE]],[1]!P3EJECUCION[#All],3,FALSE),0)</f>
        <v>0</v>
      </c>
      <c r="H73" s="28">
        <f>IFERROR(VLOOKUP(Tabla5[[#This Row],[DETALLE]],[1]!P3EJECUCION[#All],4,FALSE),0)</f>
        <v>0</v>
      </c>
      <c r="I73" s="28">
        <f>IFERROR(VLOOKUP(Tabla5[[#This Row],[DETALLE]],[1]!P3EJECUCION[#Data],5,FALSE),0)</f>
        <v>0</v>
      </c>
      <c r="J73" s="28">
        <f>IFERROR(VLOOKUP(Tabla5[[#This Row],[DETALLE]],[1]!P3EJECUCION[#All],6,FALSE),0)</f>
        <v>0</v>
      </c>
      <c r="K73" s="28">
        <f>IFERROR(VLOOKUP(Tabla5[[#This Row],[DETALLE]],[1]!P3EJECUCION[#Data],7,FALSE),0)</f>
        <v>0</v>
      </c>
      <c r="L73" s="28">
        <f>IFERROR(VLOOKUP(Tabla5[[#This Row],[DETALLE]],[1]!P3EJECUCION[#All],8,FALSE),0)</f>
        <v>0</v>
      </c>
      <c r="M73" s="27">
        <f>IFERROR(VLOOKUP(Tabla5[[#This Row],[DETALLE]],[1]!P3EJECUCION[#Data],9,FALSE),0)</f>
        <v>0</v>
      </c>
      <c r="N73" s="27">
        <f>IFERROR(VLOOKUP(Tabla5[[#This Row],[DETALLE]],[1]!P3EJECUCION[#Data],10,FALSE),0)</f>
        <v>0</v>
      </c>
      <c r="O73" s="27">
        <f>IFERROR(VLOOKUP(Tabla5[[#This Row],[DETALLE]],[1]!P3EJECUCION[#Data],11,FALSE),0)</f>
        <v>0</v>
      </c>
      <c r="P73" s="27">
        <f>IFERROR(VLOOKUP(Tabla5[[#This Row],[DETALLE]],[1]!P3EJECUCION[#Data],12,FALSE),0)</f>
        <v>0</v>
      </c>
      <c r="Q73" s="27">
        <f>IFERROR(VLOOKUP(Tabla5[[#This Row],[DETALLE]],[1]!P3EJECUCION[#Data],13,FALSE),0)</f>
        <v>0</v>
      </c>
      <c r="R73" s="29">
        <f>SUM(Tabla5[[#This Row],[Enero ]:[Diciembre]])</f>
        <v>0</v>
      </c>
    </row>
    <row r="74" spans="3:18" ht="15.75" x14ac:dyDescent="0.25">
      <c r="C74" s="26" t="s">
        <v>83</v>
      </c>
      <c r="D74" s="27">
        <f>IFERROR(VLOOKUP(Tabla5[[#This Row],[DETALLE]],[1]!P1PRESUPUESTO[#Data],2,FALSE),0)</f>
        <v>0</v>
      </c>
      <c r="E74" s="27">
        <f>IFERROR(VLOOKUP(Tabla5[[#This Row],[DETALLE]],[1]!P1PRESUPUESTO[#Data],3,FALSE),0)</f>
        <v>0</v>
      </c>
      <c r="F74" s="28">
        <f>IFERROR(VLOOKUP(Tabla5[[#This Row],[DETALLE]],[1]!P3EJECUCION[#All],2,FALSE),0)</f>
        <v>0</v>
      </c>
      <c r="G74" s="28">
        <f>IFERROR(VLOOKUP(Tabla5[[#This Row],[DETALLE]],[1]!P3EJECUCION[#All],3,FALSE),0)</f>
        <v>0</v>
      </c>
      <c r="H74" s="28">
        <f>IFERROR(VLOOKUP(Tabla5[[#This Row],[DETALLE]],[1]!P3EJECUCION[#All],4,FALSE),0)</f>
        <v>0</v>
      </c>
      <c r="I74" s="28">
        <f>IFERROR(VLOOKUP(Tabla5[[#This Row],[DETALLE]],[1]!P3EJECUCION[#Data],5,FALSE),0)</f>
        <v>0</v>
      </c>
      <c r="J74" s="28">
        <f>IFERROR(VLOOKUP(Tabla5[[#This Row],[DETALLE]],[1]!P3EJECUCION[#All],6,FALSE),0)</f>
        <v>0</v>
      </c>
      <c r="K74" s="28">
        <f>IFERROR(VLOOKUP(Tabla5[[#This Row],[DETALLE]],[1]!P3EJECUCION[#Data],7,FALSE),0)</f>
        <v>0</v>
      </c>
      <c r="L74" s="28">
        <f>IFERROR(VLOOKUP(Tabla5[[#This Row],[DETALLE]],[1]!P3EJECUCION[#All],8,FALSE),0)</f>
        <v>0</v>
      </c>
      <c r="M74" s="27">
        <f>IFERROR(VLOOKUP(Tabla5[[#This Row],[DETALLE]],[1]!P3EJECUCION[#Data],9,FALSE),0)</f>
        <v>0</v>
      </c>
      <c r="N74" s="27">
        <f>IFERROR(VLOOKUP(Tabla5[[#This Row],[DETALLE]],[1]!P3EJECUCION[#Data],10,FALSE),0)</f>
        <v>0</v>
      </c>
      <c r="O74" s="27">
        <f>IFERROR(VLOOKUP(Tabla5[[#This Row],[DETALLE]],[1]!P3EJECUCION[#Data],11,FALSE),0)</f>
        <v>0</v>
      </c>
      <c r="P74" s="27">
        <f>IFERROR(VLOOKUP(Tabla5[[#This Row],[DETALLE]],[1]!P3EJECUCION[#Data],12,FALSE),0)</f>
        <v>0</v>
      </c>
      <c r="Q74" s="27">
        <f>IFERROR(VLOOKUP(Tabla5[[#This Row],[DETALLE]],[1]!P3EJECUCION[#Data],13,FALSE),0)</f>
        <v>0</v>
      </c>
      <c r="R74" s="29">
        <f>SUM(Tabla5[[#This Row],[Enero ]:[Diciembre]])</f>
        <v>0</v>
      </c>
    </row>
    <row r="75" spans="3:18" ht="15.75" x14ac:dyDescent="0.25">
      <c r="C75" s="26" t="s">
        <v>84</v>
      </c>
      <c r="D75" s="27">
        <f>IFERROR(VLOOKUP(Tabla5[[#This Row],[DETALLE]],[1]!P1PRESUPUESTO[#Data],2,FALSE),0)</f>
        <v>0</v>
      </c>
      <c r="E75" s="27">
        <f>IFERROR(VLOOKUP(Tabla5[[#This Row],[DETALLE]],[1]!P1PRESUPUESTO[#Data],3,FALSE),0)</f>
        <v>0</v>
      </c>
      <c r="F75" s="28">
        <f>IFERROR(VLOOKUP(Tabla5[[#This Row],[DETALLE]],[1]!P3EJECUCION[#Data],2,FALSE),0)</f>
        <v>0</v>
      </c>
      <c r="G75" s="28">
        <f>IFERROR(VLOOKUP(Tabla5[[#This Row],[DETALLE]],[1]!P3EJECUCION[#All],3,FALSE),0)</f>
        <v>0</v>
      </c>
      <c r="H75" s="28">
        <f>IFERROR(VLOOKUP(Tabla5[[#This Row],[DETALLE]],[1]!P3EJECUCION[#All],4,FALSE),0)</f>
        <v>0</v>
      </c>
      <c r="I75" s="28">
        <f>IFERROR(VLOOKUP(Tabla5[[#This Row],[DETALLE]],[1]!P3EJECUCION[#Data],5,FALSE),0)</f>
        <v>0</v>
      </c>
      <c r="J75" s="28">
        <f>IFERROR(VLOOKUP(Tabla5[[#This Row],[DETALLE]],[1]!P3EJECUCION[#All],6,FALSE),0)</f>
        <v>0</v>
      </c>
      <c r="K75" s="28">
        <f>IFERROR(VLOOKUP(Tabla5[[#This Row],[DETALLE]],[1]!P3EJECUCION[#Data],7,FALSE),0)</f>
        <v>0</v>
      </c>
      <c r="L75" s="28">
        <f>IFERROR(VLOOKUP(Tabla5[[#This Row],[DETALLE]],[1]!P3EJECUCION[#All],8,FALSE),0)</f>
        <v>0</v>
      </c>
      <c r="M75" s="27">
        <f>IFERROR(VLOOKUP(Tabla5[[#This Row],[DETALLE]],[1]!P3EJECUCION[#Data],9,FALSE),0)</f>
        <v>0</v>
      </c>
      <c r="N75" s="27">
        <f>IFERROR(VLOOKUP(Tabla5[[#This Row],[DETALLE]],[1]!P3EJECUCION[#Data],10,FALSE),0)</f>
        <v>0</v>
      </c>
      <c r="O75" s="27">
        <f>IFERROR(VLOOKUP(Tabla5[[#This Row],[DETALLE]],[1]!P3EJECUCION[#Data],11,FALSE),0)</f>
        <v>0</v>
      </c>
      <c r="P75" s="27">
        <f>IFERROR(VLOOKUP(Tabla5[[#This Row],[DETALLE]],[1]!P3EJECUCION[#Data],12,FALSE),0)</f>
        <v>0</v>
      </c>
      <c r="Q75" s="27">
        <f>IFERROR(VLOOKUP(Tabla5[[#This Row],[DETALLE]],[1]!P3EJECUCION[#Data],13,FALSE),0)</f>
        <v>0</v>
      </c>
      <c r="R75" s="29">
        <f>SUM(Tabla5[[#This Row],[Enero ]:[Diciembre]])</f>
        <v>0</v>
      </c>
    </row>
    <row r="76" spans="3:18" ht="15.75" x14ac:dyDescent="0.25">
      <c r="C76" s="20" t="s">
        <v>85</v>
      </c>
      <c r="D76" s="21">
        <f>D77+D80+D83</f>
        <v>0</v>
      </c>
      <c r="E76" s="21">
        <f t="shared" ref="E76:R76" si="9">E77+E80+E83</f>
        <v>0</v>
      </c>
      <c r="F76" s="22">
        <f t="shared" si="9"/>
        <v>0</v>
      </c>
      <c r="G76" s="28">
        <f>IFERROR(VLOOKUP(Tabla5[[#This Row],[DETALLE]],[1]!P3EJECUCION[#All],3,FALSE),0)</f>
        <v>0</v>
      </c>
      <c r="H76" s="28">
        <f>IFERROR(VLOOKUP(Tabla5[[#This Row],[DETALLE]],[1]!P3EJECUCION[#Data],4,FALSE),0)</f>
        <v>0</v>
      </c>
      <c r="I76" s="22">
        <f t="shared" si="9"/>
        <v>0</v>
      </c>
      <c r="J76" s="22">
        <f t="shared" si="9"/>
        <v>0</v>
      </c>
      <c r="K76" s="22">
        <f t="shared" si="9"/>
        <v>0</v>
      </c>
      <c r="L76" s="22">
        <f t="shared" si="9"/>
        <v>0</v>
      </c>
      <c r="M76" s="21">
        <f t="shared" si="9"/>
        <v>0</v>
      </c>
      <c r="N76" s="21">
        <f t="shared" si="9"/>
        <v>0</v>
      </c>
      <c r="O76" s="21">
        <f t="shared" si="9"/>
        <v>0</v>
      </c>
      <c r="P76" s="21">
        <f t="shared" si="9"/>
        <v>0</v>
      </c>
      <c r="Q76" s="21">
        <f t="shared" si="9"/>
        <v>0</v>
      </c>
      <c r="R76" s="21">
        <f t="shared" si="9"/>
        <v>0</v>
      </c>
    </row>
    <row r="77" spans="3:18" ht="15.75" x14ac:dyDescent="0.25">
      <c r="C77" s="23" t="s">
        <v>86</v>
      </c>
      <c r="D77" s="24">
        <f>D78+D79</f>
        <v>0</v>
      </c>
      <c r="E77" s="24">
        <f>IFERROR(VLOOKUP(Tabla5[[#This Row],[DETALLE]],[1]!P1PRESUPUESTO[#Data],3,FALSE),0)</f>
        <v>0</v>
      </c>
      <c r="F77" s="28">
        <f>IFERROR(VLOOKUP(Tabla5[[#This Row],[DETALLE]],[1]!P3EJECUCION[#All],2,FALSE),0)</f>
        <v>0</v>
      </c>
      <c r="G77" s="28">
        <f>IFERROR(VLOOKUP(Tabla5[[#This Row],[DETALLE]],[1]!P3EJECUCION[#All],3,FALSE),0)</f>
        <v>0</v>
      </c>
      <c r="H77" s="28">
        <f>IFERROR(VLOOKUP(Tabla5[[#This Row],[DETALLE]],[1]!P3EJECUCION[#All],4,FALSE),0)</f>
        <v>0</v>
      </c>
      <c r="I77" s="28">
        <f>IFERROR(VLOOKUP(Tabla5[[#This Row],[DETALLE]],[1]!P3EJECUCION[#Data],5,FALSE),0)</f>
        <v>0</v>
      </c>
      <c r="J77" s="28">
        <f>IFERROR(VLOOKUP(Tabla5[[#This Row],[DETALLE]],[1]!P3EJECUCION[#Data],6,FALSE),0)</f>
        <v>0</v>
      </c>
      <c r="K77" s="28">
        <f>IFERROR(VLOOKUP(Tabla5[[#This Row],[DETALLE]],[1]!P3EJECUCION[#Data],7,FALSE),0)</f>
        <v>0</v>
      </c>
      <c r="L77" s="28">
        <f>IFERROR(VLOOKUP(Tabla5[[#This Row],[DETALLE]],[1]!P3EJECUCION[#Data],8,FALSE),0)</f>
        <v>0</v>
      </c>
      <c r="M77" s="27">
        <f>IFERROR(VLOOKUP(Tabla5[[#This Row],[DETALLE]],[1]!P3EJECUCION[#Data],9,FALSE),0)</f>
        <v>0</v>
      </c>
      <c r="N77" s="27">
        <f>IFERROR(VLOOKUP(Tabla5[[#This Row],[DETALLE]],[1]!P3EJECUCION[#Data],10,FALSE),0)</f>
        <v>0</v>
      </c>
      <c r="O77" s="27">
        <f>IFERROR(VLOOKUP(Tabla5[[#This Row],[DETALLE]],[1]!P3EJECUCION[#Data],11,FALSE),0)</f>
        <v>0</v>
      </c>
      <c r="P77" s="27">
        <f>IFERROR(VLOOKUP(Tabla5[[#This Row],[DETALLE]],[1]!P3EJECUCION[#Data],12,FALSE),0)</f>
        <v>0</v>
      </c>
      <c r="Q77" s="27">
        <f>IFERROR(VLOOKUP(Tabla5[[#This Row],[DETALLE]],[1]!P3EJECUCION[#Data],13,FALSE),0)</f>
        <v>0</v>
      </c>
      <c r="R77" s="29">
        <f>SUM(Tabla5[[#This Row],[Enero ]:[Diciembre]])</f>
        <v>0</v>
      </c>
    </row>
    <row r="78" spans="3:18" ht="15.75" x14ac:dyDescent="0.25">
      <c r="C78" s="26" t="s">
        <v>87</v>
      </c>
      <c r="D78" s="27">
        <f>IFERROR(VLOOKUP(Tabla5[[#This Row],[DETALLE]],[1]!P1PRESUPUESTO[#Data],2,FALSE),0)</f>
        <v>0</v>
      </c>
      <c r="E78" s="27">
        <f>IFERROR(VLOOKUP(Tabla5[[#This Row],[DETALLE]],[1]!P1PRESUPUESTO[#Data],3,FALSE),0)</f>
        <v>0</v>
      </c>
      <c r="F78" s="28">
        <f>IFERROR(VLOOKUP(Tabla5[[#This Row],[DETALLE]],[1]!P3EJECUCION[#All],2,FALSE),0)</f>
        <v>0</v>
      </c>
      <c r="G78" s="28">
        <f>IFERROR(VLOOKUP(Tabla5[[#This Row],[DETALLE]],[1]!P3EJECUCION[#All],3,FALSE),0)</f>
        <v>0</v>
      </c>
      <c r="H78" s="28">
        <f>IFERROR(VLOOKUP(Tabla5[[#This Row],[DETALLE]],[1]!P3EJECUCION[#All],4,FALSE),0)</f>
        <v>0</v>
      </c>
      <c r="I78" s="28">
        <f>IFERROR(VLOOKUP(Tabla5[[#This Row],[DETALLE]],[1]!P3EJECUCION[#Data],5,FALSE),0)</f>
        <v>0</v>
      </c>
      <c r="J78" s="28">
        <f>IFERROR(VLOOKUP(Tabla5[[#This Row],[DETALLE]],[1]!P3EJECUCION[#Data],6,FALSE),0)</f>
        <v>0</v>
      </c>
      <c r="K78" s="28">
        <f>IFERROR(VLOOKUP(Tabla5[[#This Row],[DETALLE]],[1]!P3EJECUCION[#Data],7,FALSE),0)</f>
        <v>0</v>
      </c>
      <c r="L78" s="28">
        <f>IFERROR(VLOOKUP(Tabla5[[#This Row],[DETALLE]],[1]!P3EJECUCION[#Data],8,FALSE),0)</f>
        <v>0</v>
      </c>
      <c r="M78" s="27">
        <f>IFERROR(VLOOKUP(Tabla5[[#This Row],[DETALLE]],[1]!P3EJECUCION[#Data],9,FALSE),0)</f>
        <v>0</v>
      </c>
      <c r="N78" s="27">
        <f>IFERROR(VLOOKUP(Tabla5[[#This Row],[DETALLE]],[1]!P3EJECUCION[#Data],10,FALSE),0)</f>
        <v>0</v>
      </c>
      <c r="O78" s="27">
        <f>IFERROR(VLOOKUP(Tabla5[[#This Row],[DETALLE]],[1]!P3EJECUCION[#Data],11,FALSE),0)</f>
        <v>0</v>
      </c>
      <c r="P78" s="27">
        <f>IFERROR(VLOOKUP(Tabla5[[#This Row],[DETALLE]],[1]!P3EJECUCION[#Data],12,FALSE),0)</f>
        <v>0</v>
      </c>
      <c r="Q78" s="27">
        <f>IFERROR(VLOOKUP(Tabla5[[#This Row],[DETALLE]],[1]!P3EJECUCION[#Data],13,FALSE),0)</f>
        <v>0</v>
      </c>
      <c r="R78" s="29">
        <f>SUM(Tabla5[[#This Row],[Enero ]:[Diciembre]])</f>
        <v>0</v>
      </c>
    </row>
    <row r="79" spans="3:18" ht="15.75" x14ac:dyDescent="0.25">
      <c r="C79" s="26" t="s">
        <v>88</v>
      </c>
      <c r="D79" s="27">
        <f>IFERROR(VLOOKUP(Tabla5[[#This Row],[DETALLE]],[1]!P1PRESUPUESTO[#Data],2,FALSE),0)</f>
        <v>0</v>
      </c>
      <c r="E79" s="27">
        <f>IFERROR(VLOOKUP(Tabla5[[#This Row],[DETALLE]],[1]!P1PRESUPUESTO[#Data],3,FALSE),0)</f>
        <v>0</v>
      </c>
      <c r="F79" s="28">
        <f>IFERROR(VLOOKUP(Tabla5[[#This Row],[DETALLE]],[1]!P3EJECUCION[#Data],2,FALSE),0)</f>
        <v>0</v>
      </c>
      <c r="G79" s="28">
        <f>IFERROR(VLOOKUP(Tabla5[[#This Row],[DETALLE]],[1]!P3EJECUCION[#All],3,FALSE),0)</f>
        <v>0</v>
      </c>
      <c r="H79" s="28">
        <f>IFERROR(VLOOKUP(Tabla5[[#This Row],[DETALLE]],[1]!P3EJECUCION[#All],4,FALSE),0)</f>
        <v>0</v>
      </c>
      <c r="I79" s="28">
        <f>IFERROR(VLOOKUP(Tabla5[[#This Row],[DETALLE]],[1]!P3EJECUCION[#Data],5,FALSE),0)</f>
        <v>0</v>
      </c>
      <c r="J79" s="28">
        <f>IFERROR(VLOOKUP(Tabla5[[#This Row],[DETALLE]],[1]!P3EJECUCION[#Data],6,FALSE),0)</f>
        <v>0</v>
      </c>
      <c r="K79" s="28">
        <f>IFERROR(VLOOKUP(Tabla5[[#This Row],[DETALLE]],[1]!P3EJECUCION[#Data],7,FALSE),0)</f>
        <v>0</v>
      </c>
      <c r="L79" s="28">
        <f>IFERROR(VLOOKUP(Tabla5[[#This Row],[DETALLE]],[1]!P3EJECUCION[#Data],8,FALSE),0)</f>
        <v>0</v>
      </c>
      <c r="M79" s="27">
        <f>IFERROR(VLOOKUP(Tabla5[[#This Row],[DETALLE]],[1]!P3EJECUCION[#Data],9,FALSE),0)</f>
        <v>0</v>
      </c>
      <c r="N79" s="27">
        <f>IFERROR(VLOOKUP(Tabla5[[#This Row],[DETALLE]],[1]!P3EJECUCION[#Data],10,FALSE),0)</f>
        <v>0</v>
      </c>
      <c r="O79" s="27">
        <f>IFERROR(VLOOKUP(Tabla5[[#This Row],[DETALLE]],[1]!P3EJECUCION[#Data],11,FALSE),0)</f>
        <v>0</v>
      </c>
      <c r="P79" s="27">
        <f>IFERROR(VLOOKUP(Tabla5[[#This Row],[DETALLE]],[1]!P3EJECUCION[#Data],12,FALSE),0)</f>
        <v>0</v>
      </c>
      <c r="Q79" s="27">
        <f>IFERROR(VLOOKUP(Tabla5[[#This Row],[DETALLE]],[1]!P3EJECUCION[#Data],13,FALSE),0)</f>
        <v>0</v>
      </c>
      <c r="R79" s="29">
        <f>SUM(Tabla5[[#This Row],[Enero ]:[Diciembre]])</f>
        <v>0</v>
      </c>
    </row>
    <row r="80" spans="3:18" ht="15.75" x14ac:dyDescent="0.25">
      <c r="C80" s="23" t="s">
        <v>89</v>
      </c>
      <c r="D80" s="24">
        <f>D81+D82</f>
        <v>0</v>
      </c>
      <c r="E80" s="24">
        <f t="shared" ref="E80:R80" si="10">E81+E82</f>
        <v>0</v>
      </c>
      <c r="F80" s="25">
        <f t="shared" si="10"/>
        <v>0</v>
      </c>
      <c r="G80" s="28">
        <f>IFERROR(VLOOKUP(Tabla5[[#This Row],[DETALLE]],[1]!P3EJECUCION[#All],3,FALSE),0)</f>
        <v>0</v>
      </c>
      <c r="H80" s="28">
        <f>IFERROR(VLOOKUP(Tabla5[[#This Row],[DETALLE]],[1]!P3EJECUCION[#Data],4,FALSE),0)</f>
        <v>0</v>
      </c>
      <c r="I80" s="25">
        <f t="shared" si="10"/>
        <v>0</v>
      </c>
      <c r="J80" s="25">
        <f t="shared" si="10"/>
        <v>0</v>
      </c>
      <c r="K80" s="25">
        <f t="shared" si="10"/>
        <v>0</v>
      </c>
      <c r="L80" s="25">
        <f t="shared" si="10"/>
        <v>0</v>
      </c>
      <c r="M80" s="24">
        <f t="shared" si="10"/>
        <v>0</v>
      </c>
      <c r="N80" s="24">
        <f t="shared" si="10"/>
        <v>0</v>
      </c>
      <c r="O80" s="24">
        <f t="shared" si="10"/>
        <v>0</v>
      </c>
      <c r="P80" s="24">
        <f t="shared" si="10"/>
        <v>0</v>
      </c>
      <c r="Q80" s="24">
        <f t="shared" si="10"/>
        <v>0</v>
      </c>
      <c r="R80" s="24">
        <f t="shared" si="10"/>
        <v>0</v>
      </c>
    </row>
    <row r="81" spans="3:18" ht="15.75" x14ac:dyDescent="0.25">
      <c r="C81" s="26" t="s">
        <v>90</v>
      </c>
      <c r="D81" s="27">
        <f>IFERROR(VLOOKUP(Tabla5[[#This Row],[DETALLE]],[1]!P1PRESUPUESTO[#Data],2,FALSE),0)</f>
        <v>0</v>
      </c>
      <c r="E81" s="27">
        <f>IFERROR(VLOOKUP(Tabla5[[#This Row],[DETALLE]],[1]!P1PRESUPUESTO[#Data],3,FALSE),0)</f>
        <v>0</v>
      </c>
      <c r="F81" s="28">
        <f>IFERROR(VLOOKUP(Tabla5[[#This Row],[DETALLE]],[1]!P3EJECUCION[#All],2,FALSE),0)</f>
        <v>0</v>
      </c>
      <c r="G81" s="28">
        <f>IFERROR(VLOOKUP(Tabla5[[#This Row],[DETALLE]],[1]!P3EJECUCION[#All],3,FALSE),0)</f>
        <v>0</v>
      </c>
      <c r="H81" s="28">
        <f>IFERROR(VLOOKUP(Tabla5[[#This Row],[DETALLE]],[1]!P3EJECUCION[#Data],4,FALSE),0)</f>
        <v>0</v>
      </c>
      <c r="I81" s="28">
        <f>IFERROR(VLOOKUP(Tabla5[[#This Row],[DETALLE]],[1]!P3EJECUCION[#Data],5,FALSE),0)</f>
        <v>0</v>
      </c>
      <c r="J81" s="28">
        <f>IFERROR(VLOOKUP(Tabla5[[#This Row],[DETALLE]],[1]!P3EJECUCION[#Data],6,FALSE),0)</f>
        <v>0</v>
      </c>
      <c r="K81" s="28">
        <f>IFERROR(VLOOKUP(Tabla5[[#This Row],[DETALLE]],[1]!P3EJECUCION[#Data],7,FALSE),0)</f>
        <v>0</v>
      </c>
      <c r="L81" s="28">
        <f>IFERROR(VLOOKUP(Tabla5[[#This Row],[DETALLE]],[1]!P3EJECUCION[#Data],8,FALSE),0)</f>
        <v>0</v>
      </c>
      <c r="M81" s="27">
        <f>IFERROR(VLOOKUP(Tabla5[[#This Row],[DETALLE]],[1]!P3EJECUCION[#Data],9,FALSE),0)</f>
        <v>0</v>
      </c>
      <c r="N81" s="27">
        <f>IFERROR(VLOOKUP(Tabla5[[#This Row],[DETALLE]],[1]!P3EJECUCION[#Data],10,FALSE),0)</f>
        <v>0</v>
      </c>
      <c r="O81" s="27">
        <f>IFERROR(VLOOKUP(Tabla5[[#This Row],[DETALLE]],[1]!P3EJECUCION[#Data],11,FALSE),0)</f>
        <v>0</v>
      </c>
      <c r="P81" s="27">
        <f>IFERROR(VLOOKUP(Tabla5[[#This Row],[DETALLE]],[1]!P3EJECUCION[#Data],12,FALSE),0)</f>
        <v>0</v>
      </c>
      <c r="Q81" s="27">
        <f>IFERROR(VLOOKUP(Tabla5[[#This Row],[DETALLE]],[1]!P3EJECUCION[#Data],13,FALSE),0)</f>
        <v>0</v>
      </c>
      <c r="R81" s="29">
        <f>SUM(Tabla5[[#This Row],[Enero ]:[Diciembre]])</f>
        <v>0</v>
      </c>
    </row>
    <row r="82" spans="3:18" ht="15.75" x14ac:dyDescent="0.25">
      <c r="C82" s="26" t="s">
        <v>91</v>
      </c>
      <c r="D82" s="27">
        <f>IFERROR(VLOOKUP(Tabla5[[#This Row],[DETALLE]],[1]!P1PRESUPUESTO[#Data],2,FALSE),0)</f>
        <v>0</v>
      </c>
      <c r="E82" s="27">
        <f>IFERROR(VLOOKUP(Tabla5[[#This Row],[DETALLE]],[1]!P1PRESUPUESTO[#Data],3,FALSE),0)</f>
        <v>0</v>
      </c>
      <c r="F82" s="28">
        <f>IFERROR(VLOOKUP(Tabla5[[#This Row],[DETALLE]],[1]!P3EJECUCION[#Data],2,FALSE),0)</f>
        <v>0</v>
      </c>
      <c r="G82" s="28">
        <f>IFERROR(VLOOKUP(Tabla5[[#This Row],[DETALLE]],[1]!P3EJECUCION[#All],3,FALSE),0)</f>
        <v>0</v>
      </c>
      <c r="H82" s="28">
        <f>IFERROR(VLOOKUP(Tabla5[[#This Row],[DETALLE]],[1]!P3EJECUCION[#Data],4,FALSE),0)</f>
        <v>0</v>
      </c>
      <c r="I82" s="28">
        <f>IFERROR(VLOOKUP(Tabla5[[#This Row],[DETALLE]],[1]!P3EJECUCION[#Data],5,FALSE),0)</f>
        <v>0</v>
      </c>
      <c r="J82" s="28">
        <f>IFERROR(VLOOKUP(Tabla5[[#This Row],[DETALLE]],[1]!P3EJECUCION[#Data],6,FALSE),0)</f>
        <v>0</v>
      </c>
      <c r="K82" s="28">
        <f>IFERROR(VLOOKUP(Tabla5[[#This Row],[DETALLE]],[1]!P3EJECUCION[#Data],7,FALSE),0)</f>
        <v>0</v>
      </c>
      <c r="L82" s="28">
        <f>IFERROR(VLOOKUP(Tabla5[[#This Row],[DETALLE]],[1]!P3EJECUCION[#Data],8,FALSE),0)</f>
        <v>0</v>
      </c>
      <c r="M82" s="27">
        <f>IFERROR(VLOOKUP(Tabla5[[#This Row],[DETALLE]],[1]!P3EJECUCION[#Data],9,FALSE),0)</f>
        <v>0</v>
      </c>
      <c r="N82" s="27">
        <f>IFERROR(VLOOKUP(Tabla5[[#This Row],[DETALLE]],[1]!P3EJECUCION[#Data],10,FALSE),0)</f>
        <v>0</v>
      </c>
      <c r="O82" s="27">
        <f>IFERROR(VLOOKUP(Tabla5[[#This Row],[DETALLE]],[1]!P3EJECUCION[#Data],11,FALSE),0)</f>
        <v>0</v>
      </c>
      <c r="P82" s="27">
        <f>IFERROR(VLOOKUP(Tabla5[[#This Row],[DETALLE]],[1]!P3EJECUCION[#Data],12,FALSE),0)</f>
        <v>0</v>
      </c>
      <c r="Q82" s="27">
        <f>IFERROR(VLOOKUP(Tabla5[[#This Row],[DETALLE]],[1]!P3EJECUCION[#Data],13,FALSE),0)</f>
        <v>0</v>
      </c>
      <c r="R82" s="29">
        <f>SUM(Tabla5[[#This Row],[Enero ]:[Diciembre]])</f>
        <v>0</v>
      </c>
    </row>
    <row r="83" spans="3:18" ht="15.75" x14ac:dyDescent="0.25">
      <c r="C83" s="23" t="s">
        <v>92</v>
      </c>
      <c r="D83" s="24">
        <f>D84</f>
        <v>0</v>
      </c>
      <c r="E83" s="24">
        <f t="shared" ref="E83:R83" si="11">E84</f>
        <v>0</v>
      </c>
      <c r="F83" s="25">
        <f t="shared" si="11"/>
        <v>0</v>
      </c>
      <c r="G83" s="28">
        <f>IFERROR(VLOOKUP(Tabla5[[#This Row],[DETALLE]],[1]!P3EJECUCION[#All],3,FALSE),0)</f>
        <v>0</v>
      </c>
      <c r="H83" s="28">
        <f>IFERROR(VLOOKUP(Tabla5[[#This Row],[DETALLE]],[1]!P3EJECUCION[#Data],4,FALSE),0)</f>
        <v>0</v>
      </c>
      <c r="I83" s="25">
        <f t="shared" si="11"/>
        <v>0</v>
      </c>
      <c r="J83" s="25">
        <f t="shared" si="11"/>
        <v>0</v>
      </c>
      <c r="K83" s="25">
        <f t="shared" si="11"/>
        <v>0</v>
      </c>
      <c r="L83" s="25">
        <f t="shared" si="11"/>
        <v>0</v>
      </c>
      <c r="M83" s="24">
        <f t="shared" si="11"/>
        <v>0</v>
      </c>
      <c r="N83" s="24">
        <f t="shared" si="11"/>
        <v>0</v>
      </c>
      <c r="O83" s="24">
        <f t="shared" si="11"/>
        <v>0</v>
      </c>
      <c r="P83" s="24">
        <f t="shared" si="11"/>
        <v>0</v>
      </c>
      <c r="Q83" s="24">
        <f t="shared" si="11"/>
        <v>0</v>
      </c>
      <c r="R83" s="24">
        <f t="shared" si="11"/>
        <v>0</v>
      </c>
    </row>
    <row r="84" spans="3:18" ht="15.75" x14ac:dyDescent="0.25">
      <c r="C84" s="26" t="s">
        <v>93</v>
      </c>
      <c r="D84" s="27">
        <f>IFERROR(VLOOKUP(Tabla5[[#This Row],[DETALLE]],[1]!P1PRESUPUESTO[#Data],2,FALSE),0)</f>
        <v>0</v>
      </c>
      <c r="E84" s="27">
        <f>IFERROR(VLOOKUP(Tabla5[[#This Row],[DETALLE]],[1]!P1PRESUPUESTO[#Data],3,FALSE),0)</f>
        <v>0</v>
      </c>
      <c r="F84" s="28">
        <f>IFERROR(VLOOKUP(Tabla5[[#This Row],[DETALLE]],[1]!P3EJECUCION[#All],2,FALSE),0)</f>
        <v>0</v>
      </c>
      <c r="G84" s="28">
        <f>IFERROR(VLOOKUP(Tabla5[[#This Row],[DETALLE]],[1]!P3EJECUCION[#All],3,FALSE),0)</f>
        <v>0</v>
      </c>
      <c r="H84" s="28">
        <f>IFERROR(VLOOKUP(Tabla5[[#This Row],[DETALLE]],[1]!P3EJECUCION[#Data],4,FALSE),0)</f>
        <v>0</v>
      </c>
      <c r="I84" s="28">
        <f>IFERROR(VLOOKUP(Tabla5[[#This Row],[DETALLE]],[1]!P3EJECUCION[#Data],5,FALSE),0)</f>
        <v>0</v>
      </c>
      <c r="J84" s="28">
        <f>IFERROR(VLOOKUP(Tabla5[[#This Row],[DETALLE]],[1]!P3EJECUCION[#Data],6,FALSE),0)</f>
        <v>0</v>
      </c>
      <c r="K84" s="28">
        <f>IFERROR(VLOOKUP(Tabla5[[#This Row],[DETALLE]],[1]!P3EJECUCION[#Data],7,FALSE),0)</f>
        <v>0</v>
      </c>
      <c r="L84" s="28">
        <f>IFERROR(VLOOKUP(Tabla5[[#This Row],[DETALLE]],[1]!P3EJECUCION[#Data],8,FALSE),0)</f>
        <v>0</v>
      </c>
      <c r="M84" s="27">
        <f>IFERROR(VLOOKUP(Tabla5[[#This Row],[DETALLE]],[1]!P3EJECUCION[#Data],9,FALSE),0)</f>
        <v>0</v>
      </c>
      <c r="N84" s="27">
        <f>IFERROR(VLOOKUP(Tabla5[[#This Row],[DETALLE]],[1]!P3EJECUCION[#Data],10,FALSE),0)</f>
        <v>0</v>
      </c>
      <c r="O84" s="27">
        <f>IFERROR(VLOOKUP(Tabla5[[#This Row],[DETALLE]],[1]!P3EJECUCION[#Data],11,FALSE),0)</f>
        <v>0</v>
      </c>
      <c r="P84" s="27">
        <f>IFERROR(VLOOKUP(Tabla5[[#This Row],[DETALLE]],[1]!P3EJECUCION[#Data],12,FALSE),0)</f>
        <v>0</v>
      </c>
      <c r="Q84" s="27">
        <f>IFERROR(VLOOKUP(Tabla5[[#This Row],[DETALLE]],[1]!P3EJECUCION[#Data],13,FALSE),0)</f>
        <v>0</v>
      </c>
      <c r="R84" s="29">
        <f>SUM(Tabla5[[#This Row],[Enero ]:[Diciembre]])</f>
        <v>0</v>
      </c>
    </row>
    <row r="85" spans="3:18" ht="15.75" x14ac:dyDescent="0.25">
      <c r="C85" s="32" t="s">
        <v>94</v>
      </c>
      <c r="D85" s="33">
        <f>D12+D18+D28+D38+D47+D54+D64+D69+D72+D76</f>
        <v>286978631</v>
      </c>
      <c r="E85" s="33">
        <f t="shared" ref="E85:R85" si="12">E12+E18+E28+E38+E47+E54+E64+E69+E72+E76</f>
        <v>376550620</v>
      </c>
      <c r="F85" s="34">
        <f>F12+F18+F28+F38+F47+F54+F64+F69+F72+F76</f>
        <v>13337736.190000001</v>
      </c>
      <c r="G85" s="34">
        <f t="shared" si="12"/>
        <v>12989081.09</v>
      </c>
      <c r="H85" s="34">
        <f>H12+H18+H28+H38+H47+H54+H64+H69+H72+H76</f>
        <v>23334886.010000002</v>
      </c>
      <c r="I85" s="34">
        <f t="shared" si="12"/>
        <v>19489911.690000001</v>
      </c>
      <c r="J85" s="34">
        <f t="shared" si="12"/>
        <v>16472057.41</v>
      </c>
      <c r="K85" s="34">
        <f t="shared" si="12"/>
        <v>15810448.35</v>
      </c>
      <c r="L85" s="34">
        <f t="shared" si="12"/>
        <v>28965865.149999999</v>
      </c>
      <c r="M85" s="33">
        <f t="shared" si="12"/>
        <v>32758011.890000001</v>
      </c>
      <c r="N85" s="33">
        <f t="shared" si="12"/>
        <v>0</v>
      </c>
      <c r="O85" s="33">
        <f t="shared" si="12"/>
        <v>0</v>
      </c>
      <c r="P85" s="33">
        <f t="shared" si="12"/>
        <v>0</v>
      </c>
      <c r="Q85" s="33">
        <f t="shared" si="12"/>
        <v>0</v>
      </c>
      <c r="R85" s="33">
        <f t="shared" si="12"/>
        <v>163157997.78</v>
      </c>
    </row>
  </sheetData>
  <mergeCells count="6">
    <mergeCell ref="C3:R3"/>
    <mergeCell ref="C4:R4"/>
    <mergeCell ref="C5:R5"/>
    <mergeCell ref="C6:R6"/>
    <mergeCell ref="C7:R7"/>
    <mergeCell ref="F9:R9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headerFooter differentFirst="1" alignWithMargins="0">
    <oddHeader>&amp;L
&amp;G&amp;C
&amp;G</oddHeader>
    <oddFooter>&amp;R
&amp;P/&amp;N</oddFooter>
    <firstHeader xml:space="preserve">&amp;L
&amp;G&amp;C
</firstHeader>
    <firstFooter>&amp;R&amp;P/&amp;N</firstFooter>
  </headerFooter>
  <rowBreaks count="1" manualBreakCount="1">
    <brk id="71" max="17" man="1"/>
  </row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P2 Presupuesto Aprobado-Ejec </vt:lpstr>
      <vt:lpstr>'P2 Presupuesto Aprobado-Ejec '!Área_de_impresión</vt:lpstr>
      <vt:lpstr>'P2 Presupuesto Aprobado-Ejec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Albelis Balbuena</dc:creator>
  <cp:lastModifiedBy>Albelis Balbuena</cp:lastModifiedBy>
  <dcterms:created xsi:type="dcterms:W3CDTF">2026-09-02T16:16:02Z</dcterms:created>
  <dcterms:modified xsi:type="dcterms:W3CDTF">2026-09-02T16:16:22Z</dcterms:modified>
</cp:coreProperties>
</file>