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5. Transparencia Mayo 2026\Entregables\"/>
    </mc:Choice>
  </mc:AlternateContent>
  <xr:revisionPtr revIDLastSave="0" documentId="8_{EFDE5C72-0C1D-40C8-9A4B-40057AA9E21A}" xr6:coauthVersionLast="47" xr6:coauthVersionMax="47" xr10:uidLastSave="{00000000-0000-0000-0000-000000000000}"/>
  <bookViews>
    <workbookView xWindow="-120" yWindow="-120" windowWidth="29040" windowHeight="15720" xr2:uid="{E88981C5-E10C-449E-B7CD-BB90F68ECEDD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84" i="1" l="1"/>
  <c r="P84" i="1"/>
  <c r="O84" i="1"/>
  <c r="O83" i="1" s="1"/>
  <c r="O76" i="1" s="1"/>
  <c r="N84" i="1"/>
  <c r="M84" i="1"/>
  <c r="L84" i="1"/>
  <c r="K84" i="1"/>
  <c r="K83" i="1" s="1"/>
  <c r="K76" i="1" s="1"/>
  <c r="J84" i="1"/>
  <c r="I84" i="1"/>
  <c r="H84" i="1"/>
  <c r="G84" i="1"/>
  <c r="F84" i="1"/>
  <c r="R84" i="1" s="1"/>
  <c r="R83" i="1" s="1"/>
  <c r="E84" i="1"/>
  <c r="E83" i="1" s="1"/>
  <c r="D84" i="1"/>
  <c r="D83" i="1" s="1"/>
  <c r="Q83" i="1"/>
  <c r="P83" i="1"/>
  <c r="N83" i="1"/>
  <c r="M83" i="1"/>
  <c r="L83" i="1"/>
  <c r="J83" i="1"/>
  <c r="J76" i="1" s="1"/>
  <c r="I83" i="1"/>
  <c r="H83" i="1"/>
  <c r="G83" i="1"/>
  <c r="F83" i="1"/>
  <c r="Q82" i="1"/>
  <c r="Q80" i="1" s="1"/>
  <c r="P82" i="1"/>
  <c r="O82" i="1"/>
  <c r="N82" i="1"/>
  <c r="M82" i="1"/>
  <c r="L82" i="1"/>
  <c r="K82" i="1"/>
  <c r="J82" i="1"/>
  <c r="I82" i="1"/>
  <c r="H82" i="1"/>
  <c r="G82" i="1"/>
  <c r="F82" i="1"/>
  <c r="R82" i="1" s="1"/>
  <c r="E82" i="1"/>
  <c r="E80" i="1" s="1"/>
  <c r="D82" i="1"/>
  <c r="Q81" i="1"/>
  <c r="P81" i="1"/>
  <c r="P80" i="1" s="1"/>
  <c r="O81" i="1"/>
  <c r="N81" i="1"/>
  <c r="N80" i="1" s="1"/>
  <c r="M81" i="1"/>
  <c r="M80" i="1" s="1"/>
  <c r="L81" i="1"/>
  <c r="K81" i="1"/>
  <c r="J81" i="1"/>
  <c r="I81" i="1"/>
  <c r="H81" i="1"/>
  <c r="G81" i="1"/>
  <c r="F81" i="1"/>
  <c r="R81" i="1" s="1"/>
  <c r="R80" i="1" s="1"/>
  <c r="E81" i="1"/>
  <c r="D81" i="1"/>
  <c r="D80" i="1" s="1"/>
  <c r="O80" i="1"/>
  <c r="L80" i="1"/>
  <c r="K80" i="1"/>
  <c r="J80" i="1"/>
  <c r="I80" i="1"/>
  <c r="H80" i="1"/>
  <c r="G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Q77" i="1"/>
  <c r="Q76" i="1" s="1"/>
  <c r="P77" i="1"/>
  <c r="P76" i="1" s="1"/>
  <c r="O77" i="1"/>
  <c r="N77" i="1"/>
  <c r="M77" i="1"/>
  <c r="L77" i="1"/>
  <c r="K77" i="1"/>
  <c r="J77" i="1"/>
  <c r="I77" i="1"/>
  <c r="H77" i="1"/>
  <c r="G77" i="1"/>
  <c r="F77" i="1"/>
  <c r="R77" i="1" s="1"/>
  <c r="R76" i="1" s="1"/>
  <c r="E77" i="1"/>
  <c r="E76" i="1" s="1"/>
  <c r="D77" i="1"/>
  <c r="D76" i="1" s="1"/>
  <c r="L76" i="1"/>
  <c r="I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P69" i="1" s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D69" i="1" s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F71" i="1"/>
  <c r="R71" i="1" s="1"/>
  <c r="E71" i="1"/>
  <c r="D71" i="1"/>
  <c r="Q70" i="1"/>
  <c r="Q69" i="1" s="1"/>
  <c r="P70" i="1"/>
  <c r="O70" i="1"/>
  <c r="O69" i="1" s="1"/>
  <c r="N70" i="1"/>
  <c r="N69" i="1" s="1"/>
  <c r="M70" i="1"/>
  <c r="M69" i="1" s="1"/>
  <c r="L70" i="1"/>
  <c r="K70" i="1"/>
  <c r="K69" i="1" s="1"/>
  <c r="J70" i="1"/>
  <c r="J69" i="1" s="1"/>
  <c r="I70" i="1"/>
  <c r="H70" i="1"/>
  <c r="G70" i="1"/>
  <c r="F70" i="1"/>
  <c r="F69" i="1" s="1"/>
  <c r="E70" i="1"/>
  <c r="E69" i="1" s="1"/>
  <c r="D70" i="1"/>
  <c r="L69" i="1"/>
  <c r="I69" i="1"/>
  <c r="H69" i="1"/>
  <c r="G69" i="1"/>
  <c r="Q68" i="1"/>
  <c r="P68" i="1"/>
  <c r="O68" i="1"/>
  <c r="N68" i="1"/>
  <c r="M68" i="1"/>
  <c r="L68" i="1"/>
  <c r="K68" i="1"/>
  <c r="J68" i="1"/>
  <c r="I68" i="1"/>
  <c r="H68" i="1"/>
  <c r="G68" i="1"/>
  <c r="G64" i="1" s="1"/>
  <c r="F68" i="1"/>
  <c r="R68" i="1" s="1"/>
  <c r="E68" i="1"/>
  <c r="D68" i="1"/>
  <c r="Q67" i="1"/>
  <c r="P67" i="1"/>
  <c r="O67" i="1"/>
  <c r="N67" i="1"/>
  <c r="M67" i="1"/>
  <c r="L67" i="1"/>
  <c r="K67" i="1"/>
  <c r="J67" i="1"/>
  <c r="J64" i="1" s="1"/>
  <c r="I67" i="1"/>
  <c r="H67" i="1"/>
  <c r="G67" i="1"/>
  <c r="F67" i="1"/>
  <c r="R67" i="1" s="1"/>
  <c r="E67" i="1"/>
  <c r="D67" i="1"/>
  <c r="Q66" i="1"/>
  <c r="P66" i="1"/>
  <c r="O66" i="1"/>
  <c r="N66" i="1"/>
  <c r="N64" i="1" s="1"/>
  <c r="M66" i="1"/>
  <c r="M64" i="1" s="1"/>
  <c r="L66" i="1"/>
  <c r="K66" i="1"/>
  <c r="J66" i="1"/>
  <c r="I66" i="1"/>
  <c r="H66" i="1"/>
  <c r="G66" i="1"/>
  <c r="F66" i="1"/>
  <c r="R66" i="1" s="1"/>
  <c r="E66" i="1"/>
  <c r="D66" i="1"/>
  <c r="Q65" i="1"/>
  <c r="Q64" i="1" s="1"/>
  <c r="P65" i="1"/>
  <c r="P64" i="1" s="1"/>
  <c r="O65" i="1"/>
  <c r="N65" i="1"/>
  <c r="M65" i="1"/>
  <c r="L65" i="1"/>
  <c r="K65" i="1"/>
  <c r="J65" i="1"/>
  <c r="I65" i="1"/>
  <c r="H65" i="1"/>
  <c r="H64" i="1" s="1"/>
  <c r="G65" i="1"/>
  <c r="F65" i="1"/>
  <c r="R65" i="1" s="1"/>
  <c r="E65" i="1"/>
  <c r="E64" i="1" s="1"/>
  <c r="D65" i="1"/>
  <c r="D64" i="1" s="1"/>
  <c r="O64" i="1"/>
  <c r="L64" i="1"/>
  <c r="K64" i="1"/>
  <c r="I64" i="1"/>
  <c r="Q63" i="1"/>
  <c r="P63" i="1"/>
  <c r="O63" i="1"/>
  <c r="N63" i="1"/>
  <c r="M63" i="1"/>
  <c r="L63" i="1"/>
  <c r="K63" i="1"/>
  <c r="J63" i="1"/>
  <c r="H63" i="1"/>
  <c r="G63" i="1"/>
  <c r="R63" i="1" s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M58" i="1"/>
  <c r="L58" i="1"/>
  <c r="K58" i="1"/>
  <c r="K54" i="1" s="1"/>
  <c r="J58" i="1"/>
  <c r="I58" i="1"/>
  <c r="H58" i="1"/>
  <c r="G58" i="1"/>
  <c r="F58" i="1"/>
  <c r="R58" i="1" s="1"/>
  <c r="E58" i="1"/>
  <c r="D58" i="1"/>
  <c r="Q57" i="1"/>
  <c r="P57" i="1"/>
  <c r="O57" i="1"/>
  <c r="N57" i="1"/>
  <c r="N54" i="1" s="1"/>
  <c r="M57" i="1"/>
  <c r="L57" i="1"/>
  <c r="K57" i="1"/>
  <c r="J57" i="1"/>
  <c r="I57" i="1"/>
  <c r="H57" i="1"/>
  <c r="G57" i="1"/>
  <c r="F57" i="1"/>
  <c r="R57" i="1" s="1"/>
  <c r="E57" i="1"/>
  <c r="D57" i="1"/>
  <c r="Q56" i="1"/>
  <c r="Q54" i="1" s="1"/>
  <c r="P56" i="1"/>
  <c r="O56" i="1"/>
  <c r="N56" i="1"/>
  <c r="M56" i="1"/>
  <c r="L56" i="1"/>
  <c r="K56" i="1"/>
  <c r="J56" i="1"/>
  <c r="I56" i="1"/>
  <c r="H56" i="1"/>
  <c r="G56" i="1"/>
  <c r="F56" i="1"/>
  <c r="R56" i="1" s="1"/>
  <c r="E56" i="1"/>
  <c r="E54" i="1" s="1"/>
  <c r="D56" i="1"/>
  <c r="Q55" i="1"/>
  <c r="P55" i="1"/>
  <c r="O55" i="1"/>
  <c r="N55" i="1"/>
  <c r="M55" i="1"/>
  <c r="L55" i="1"/>
  <c r="L54" i="1" s="1"/>
  <c r="K55" i="1"/>
  <c r="J55" i="1"/>
  <c r="J54" i="1" s="1"/>
  <c r="I55" i="1"/>
  <c r="I54" i="1" s="1"/>
  <c r="H55" i="1"/>
  <c r="H54" i="1" s="1"/>
  <c r="G55" i="1"/>
  <c r="F55" i="1"/>
  <c r="R55" i="1" s="1"/>
  <c r="E55" i="1"/>
  <c r="D55" i="1"/>
  <c r="D54" i="1" s="1"/>
  <c r="P54" i="1"/>
  <c r="O54" i="1"/>
  <c r="M54" i="1"/>
  <c r="G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K51" i="1"/>
  <c r="J51" i="1"/>
  <c r="I51" i="1"/>
  <c r="H51" i="1"/>
  <c r="H47" i="1" s="1"/>
  <c r="G51" i="1"/>
  <c r="F51" i="1"/>
  <c r="R51" i="1" s="1"/>
  <c r="E51" i="1"/>
  <c r="D51" i="1"/>
  <c r="Q50" i="1"/>
  <c r="P50" i="1"/>
  <c r="O50" i="1"/>
  <c r="N50" i="1"/>
  <c r="M50" i="1"/>
  <c r="L50" i="1"/>
  <c r="K50" i="1"/>
  <c r="K47" i="1" s="1"/>
  <c r="J50" i="1"/>
  <c r="I50" i="1"/>
  <c r="H50" i="1"/>
  <c r="G50" i="1"/>
  <c r="F50" i="1"/>
  <c r="R50" i="1" s="1"/>
  <c r="E50" i="1"/>
  <c r="D50" i="1"/>
  <c r="Q49" i="1"/>
  <c r="P49" i="1"/>
  <c r="O49" i="1"/>
  <c r="O47" i="1" s="1"/>
  <c r="N49" i="1"/>
  <c r="N47" i="1" s="1"/>
  <c r="M49" i="1"/>
  <c r="L49" i="1"/>
  <c r="K49" i="1"/>
  <c r="J49" i="1"/>
  <c r="I49" i="1"/>
  <c r="H49" i="1"/>
  <c r="G49" i="1"/>
  <c r="F49" i="1"/>
  <c r="R49" i="1" s="1"/>
  <c r="E49" i="1"/>
  <c r="D49" i="1"/>
  <c r="Q48" i="1"/>
  <c r="Q47" i="1" s="1"/>
  <c r="P48" i="1"/>
  <c r="O48" i="1"/>
  <c r="N48" i="1"/>
  <c r="M48" i="1"/>
  <c r="M47" i="1" s="1"/>
  <c r="L48" i="1"/>
  <c r="K48" i="1"/>
  <c r="J48" i="1"/>
  <c r="I48" i="1"/>
  <c r="I47" i="1" s="1"/>
  <c r="H48" i="1"/>
  <c r="G48" i="1"/>
  <c r="G47" i="1" s="1"/>
  <c r="F48" i="1"/>
  <c r="R48" i="1" s="1"/>
  <c r="E48" i="1"/>
  <c r="E47" i="1" s="1"/>
  <c r="D48" i="1"/>
  <c r="P47" i="1"/>
  <c r="L47" i="1"/>
  <c r="J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O38" i="1" s="1"/>
  <c r="N42" i="1"/>
  <c r="M42" i="1"/>
  <c r="L42" i="1"/>
  <c r="K42" i="1"/>
  <c r="K38" i="1" s="1"/>
  <c r="J42" i="1"/>
  <c r="I42" i="1"/>
  <c r="H42" i="1"/>
  <c r="G42" i="1"/>
  <c r="F42" i="1"/>
  <c r="R42" i="1" s="1"/>
  <c r="E42" i="1"/>
  <c r="D42" i="1"/>
  <c r="Q41" i="1"/>
  <c r="P41" i="1"/>
  <c r="O41" i="1"/>
  <c r="N41" i="1"/>
  <c r="N38" i="1" s="1"/>
  <c r="M41" i="1"/>
  <c r="L41" i="1"/>
  <c r="K41" i="1"/>
  <c r="J41" i="1"/>
  <c r="I41" i="1"/>
  <c r="H41" i="1"/>
  <c r="G41" i="1"/>
  <c r="F41" i="1"/>
  <c r="R41" i="1" s="1"/>
  <c r="E41" i="1"/>
  <c r="D41" i="1"/>
  <c r="Q40" i="1"/>
  <c r="Q38" i="1" s="1"/>
  <c r="P40" i="1"/>
  <c r="O40" i="1"/>
  <c r="N40" i="1"/>
  <c r="M40" i="1"/>
  <c r="L40" i="1"/>
  <c r="K40" i="1"/>
  <c r="J40" i="1"/>
  <c r="I40" i="1"/>
  <c r="H40" i="1"/>
  <c r="G40" i="1"/>
  <c r="G38" i="1" s="1"/>
  <c r="F40" i="1"/>
  <c r="R40" i="1" s="1"/>
  <c r="E40" i="1"/>
  <c r="E38" i="1" s="1"/>
  <c r="D40" i="1"/>
  <c r="Q39" i="1"/>
  <c r="P39" i="1"/>
  <c r="O39" i="1"/>
  <c r="N39" i="1"/>
  <c r="M39" i="1"/>
  <c r="L39" i="1"/>
  <c r="L38" i="1" s="1"/>
  <c r="K39" i="1"/>
  <c r="J39" i="1"/>
  <c r="J38" i="1" s="1"/>
  <c r="I39" i="1"/>
  <c r="I38" i="1" s="1"/>
  <c r="H39" i="1"/>
  <c r="H38" i="1" s="1"/>
  <c r="G39" i="1"/>
  <c r="F39" i="1"/>
  <c r="R39" i="1" s="1"/>
  <c r="E39" i="1"/>
  <c r="D39" i="1"/>
  <c r="D38" i="1" s="1"/>
  <c r="P38" i="1"/>
  <c r="M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Q28" i="1" s="1"/>
  <c r="P32" i="1"/>
  <c r="O32" i="1"/>
  <c r="N32" i="1"/>
  <c r="M32" i="1"/>
  <c r="L32" i="1"/>
  <c r="K32" i="1"/>
  <c r="J32" i="1"/>
  <c r="I32" i="1"/>
  <c r="I28" i="1" s="1"/>
  <c r="H32" i="1"/>
  <c r="G32" i="1"/>
  <c r="F32" i="1"/>
  <c r="R32" i="1" s="1"/>
  <c r="E32" i="1"/>
  <c r="E28" i="1" s="1"/>
  <c r="D32" i="1"/>
  <c r="Q31" i="1"/>
  <c r="P31" i="1"/>
  <c r="O31" i="1"/>
  <c r="N31" i="1"/>
  <c r="M31" i="1"/>
  <c r="L31" i="1"/>
  <c r="K31" i="1"/>
  <c r="J31" i="1"/>
  <c r="I31" i="1"/>
  <c r="H31" i="1"/>
  <c r="H28" i="1" s="1"/>
  <c r="G31" i="1"/>
  <c r="F31" i="1"/>
  <c r="R31" i="1" s="1"/>
  <c r="E31" i="1"/>
  <c r="D31" i="1"/>
  <c r="Q30" i="1"/>
  <c r="P30" i="1"/>
  <c r="O30" i="1"/>
  <c r="N30" i="1"/>
  <c r="M30" i="1"/>
  <c r="M28" i="1" s="1"/>
  <c r="L30" i="1"/>
  <c r="L28" i="1" s="1"/>
  <c r="K30" i="1"/>
  <c r="K28" i="1" s="1"/>
  <c r="J30" i="1"/>
  <c r="I30" i="1"/>
  <c r="H30" i="1"/>
  <c r="G30" i="1"/>
  <c r="F30" i="1"/>
  <c r="R30" i="1" s="1"/>
  <c r="E30" i="1"/>
  <c r="D30" i="1"/>
  <c r="Q29" i="1"/>
  <c r="P29" i="1"/>
  <c r="P28" i="1" s="1"/>
  <c r="O29" i="1"/>
  <c r="O28" i="1" s="1"/>
  <c r="N29" i="1"/>
  <c r="N28" i="1" s="1"/>
  <c r="M29" i="1"/>
  <c r="L29" i="1"/>
  <c r="K29" i="1"/>
  <c r="J29" i="1"/>
  <c r="J28" i="1" s="1"/>
  <c r="I29" i="1"/>
  <c r="H29" i="1"/>
  <c r="G29" i="1"/>
  <c r="F29" i="1"/>
  <c r="F28" i="1" s="1"/>
  <c r="E29" i="1"/>
  <c r="D29" i="1"/>
  <c r="D28" i="1" s="1"/>
  <c r="G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O18" i="1" s="1"/>
  <c r="N22" i="1"/>
  <c r="M22" i="1"/>
  <c r="L22" i="1"/>
  <c r="K22" i="1"/>
  <c r="K18" i="1" s="1"/>
  <c r="J22" i="1"/>
  <c r="I22" i="1"/>
  <c r="H22" i="1"/>
  <c r="G22" i="1"/>
  <c r="F22" i="1"/>
  <c r="R22" i="1" s="1"/>
  <c r="E22" i="1"/>
  <c r="D22" i="1"/>
  <c r="Q21" i="1"/>
  <c r="P21" i="1"/>
  <c r="P18" i="1" s="1"/>
  <c r="O21" i="1"/>
  <c r="N21" i="1"/>
  <c r="N18" i="1" s="1"/>
  <c r="M21" i="1"/>
  <c r="L21" i="1"/>
  <c r="K21" i="1"/>
  <c r="J21" i="1"/>
  <c r="I21" i="1"/>
  <c r="H21" i="1"/>
  <c r="G21" i="1"/>
  <c r="F21" i="1"/>
  <c r="R21" i="1" s="1"/>
  <c r="E21" i="1"/>
  <c r="D21" i="1"/>
  <c r="Q20" i="1"/>
  <c r="Q18" i="1" s="1"/>
  <c r="P20" i="1"/>
  <c r="O20" i="1"/>
  <c r="N20" i="1"/>
  <c r="M20" i="1"/>
  <c r="L20" i="1"/>
  <c r="K20" i="1"/>
  <c r="J20" i="1"/>
  <c r="I20" i="1"/>
  <c r="H20" i="1"/>
  <c r="G20" i="1"/>
  <c r="G18" i="1" s="1"/>
  <c r="F20" i="1"/>
  <c r="R20" i="1" s="1"/>
  <c r="E20" i="1"/>
  <c r="E18" i="1" s="1"/>
  <c r="D20" i="1"/>
  <c r="Q19" i="1"/>
  <c r="P19" i="1"/>
  <c r="O19" i="1"/>
  <c r="N19" i="1"/>
  <c r="M19" i="1"/>
  <c r="L19" i="1"/>
  <c r="L18" i="1" s="1"/>
  <c r="K19" i="1"/>
  <c r="J19" i="1"/>
  <c r="J18" i="1" s="1"/>
  <c r="I19" i="1"/>
  <c r="I18" i="1" s="1"/>
  <c r="H19" i="1"/>
  <c r="H18" i="1" s="1"/>
  <c r="G19" i="1"/>
  <c r="F19" i="1"/>
  <c r="R19" i="1" s="1"/>
  <c r="R18" i="1" s="1"/>
  <c r="E19" i="1"/>
  <c r="D19" i="1"/>
  <c r="D18" i="1" s="1"/>
  <c r="M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Q12" i="1" s="1"/>
  <c r="P16" i="1"/>
  <c r="O16" i="1"/>
  <c r="N16" i="1"/>
  <c r="M16" i="1"/>
  <c r="L16" i="1"/>
  <c r="K16" i="1"/>
  <c r="J16" i="1"/>
  <c r="I16" i="1"/>
  <c r="H16" i="1"/>
  <c r="G16" i="1"/>
  <c r="F16" i="1"/>
  <c r="R16" i="1" s="1"/>
  <c r="E16" i="1"/>
  <c r="E12" i="1" s="1"/>
  <c r="D16" i="1"/>
  <c r="Q15" i="1"/>
  <c r="P15" i="1"/>
  <c r="O15" i="1"/>
  <c r="N15" i="1"/>
  <c r="M15" i="1"/>
  <c r="L15" i="1"/>
  <c r="K15" i="1"/>
  <c r="J15" i="1"/>
  <c r="J12" i="1" s="1"/>
  <c r="I15" i="1"/>
  <c r="H15" i="1"/>
  <c r="H12" i="1" s="1"/>
  <c r="G15" i="1"/>
  <c r="F15" i="1"/>
  <c r="R15" i="1" s="1"/>
  <c r="E15" i="1"/>
  <c r="D15" i="1"/>
  <c r="Q14" i="1"/>
  <c r="P14" i="1"/>
  <c r="O14" i="1"/>
  <c r="N14" i="1"/>
  <c r="M14" i="1"/>
  <c r="M12" i="1" s="1"/>
  <c r="L14" i="1"/>
  <c r="L12" i="1" s="1"/>
  <c r="K14" i="1"/>
  <c r="K12" i="1" s="1"/>
  <c r="J14" i="1"/>
  <c r="I14" i="1"/>
  <c r="H14" i="1"/>
  <c r="G14" i="1"/>
  <c r="F14" i="1"/>
  <c r="R14" i="1" s="1"/>
  <c r="E14" i="1"/>
  <c r="D14" i="1"/>
  <c r="Q13" i="1"/>
  <c r="P13" i="1"/>
  <c r="P12" i="1" s="1"/>
  <c r="O13" i="1"/>
  <c r="O12" i="1" s="1"/>
  <c r="N13" i="1"/>
  <c r="N12" i="1" s="1"/>
  <c r="M13" i="1"/>
  <c r="L13" i="1"/>
  <c r="K13" i="1"/>
  <c r="J13" i="1"/>
  <c r="I13" i="1"/>
  <c r="H13" i="1"/>
  <c r="G13" i="1"/>
  <c r="F13" i="1"/>
  <c r="F12" i="1" s="1"/>
  <c r="E13" i="1"/>
  <c r="D13" i="1"/>
  <c r="D12" i="1" s="1"/>
  <c r="I12" i="1"/>
  <c r="G12" i="1"/>
  <c r="C4" i="1"/>
  <c r="C3" i="1"/>
  <c r="E85" i="1" l="1"/>
  <c r="E11" i="1"/>
  <c r="Q85" i="1"/>
  <c r="Q11" i="1"/>
  <c r="H11" i="1"/>
  <c r="H85" i="1"/>
  <c r="G11" i="1"/>
  <c r="L85" i="1"/>
  <c r="L11" i="1"/>
  <c r="J11" i="1"/>
  <c r="J85" i="1"/>
  <c r="I11" i="1"/>
  <c r="O85" i="1"/>
  <c r="O11" i="1"/>
  <c r="M85" i="1"/>
  <c r="M11" i="1"/>
  <c r="M76" i="1"/>
  <c r="R38" i="1"/>
  <c r="K11" i="1"/>
  <c r="K85" i="1"/>
  <c r="D85" i="1"/>
  <c r="D11" i="1"/>
  <c r="P85" i="1"/>
  <c r="P11" i="1"/>
  <c r="R47" i="1"/>
  <c r="R64" i="1"/>
  <c r="N76" i="1"/>
  <c r="N85" i="1" s="1"/>
  <c r="R54" i="1"/>
  <c r="G85" i="1"/>
  <c r="R70" i="1"/>
  <c r="R69" i="1" s="1"/>
  <c r="I85" i="1"/>
  <c r="R13" i="1"/>
  <c r="R12" i="1" s="1"/>
  <c r="F18" i="1"/>
  <c r="F38" i="1"/>
  <c r="F54" i="1"/>
  <c r="R29" i="1"/>
  <c r="R28" i="1" s="1"/>
  <c r="F47" i="1"/>
  <c r="F64" i="1"/>
  <c r="F80" i="1"/>
  <c r="F76" i="1" s="1"/>
  <c r="F11" i="1" l="1"/>
  <c r="F85" i="1"/>
  <c r="N11" i="1"/>
  <c r="R85" i="1"/>
  <c r="R11" i="1" l="1"/>
</calcChain>
</file>

<file path=xl/sharedStrings.xml><?xml version="1.0" encoding="utf-8"?>
<sst xmlns="http://schemas.openxmlformats.org/spreadsheetml/2006/main" count="95" uniqueCount="95">
  <si>
    <t>Al 31 de Mayo 2026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</si>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</sst>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ansparencia%20base%20de%20datos%202026.xlsx" TargetMode="External"/><Relationship Id="rId2" Type="http://schemas.openxmlformats.org/officeDocument/2006/relationships/externalLinkPath" Target="file:///\\cnzfenx400\COMUN\PRESUPUESTO\2026\2026-Transparencia\5.%20Transparencia%20Mayo%202026\Transparencia%20base%20de%20datos%202026.xlsx" TargetMode="External"/><Relationship Id="rId1" Type="http://schemas.openxmlformats.org/officeDocument/2006/relationships/externalLinkPath" Target="/PRESUPUESTO/2026/2026-Transparencia/5.%20Transparencia%20May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AA25E4-8A33-4FDB-839E-0928D31252FD}" name="Tabla5" displayName="Tabla5" ref="C10:R85" totalsRowShown="0" headerRowDxfId="18" dataDxfId="17" headerRowBorderDxfId="16">
  <autoFilter ref="C10:R85" xr:uid="{00000000-0009-0000-0100-000005000000}"/>
  <tableColumns count="16">
    <tableColumn id="1" xr3:uid="{B8B606D3-9467-4443-A5ED-5C442E8598D8}" name="DETALLE" dataDxfId="15"/>
    <tableColumn id="2" xr3:uid="{FAE285A8-3CD5-4A49-B4B6-E1729DDCA8DD}" name="Presupuesto Aprobado" dataDxfId="14">
      <calculatedColumnFormula>IFERROR(VLOOKUP(Tabla5[[#This Row],[DETALLE]],[1]!P1PRESUPUESTO[#Data],2,FALSE),0)</calculatedColumnFormula>
    </tableColumn>
    <tableColumn id="3" xr3:uid="{689CBD61-8842-48CF-924A-8DE35916B046}" name="Presupuesto Modificado" dataDxfId="13">
      <calculatedColumnFormula>IFERROR(VLOOKUP(Tabla5[[#This Row],[DETALLE]],[1]!P1PRESUPUESTO[#Data],3,FALSE),0)</calculatedColumnFormula>
    </tableColumn>
    <tableColumn id="4" xr3:uid="{EB60D414-2931-48AD-A353-83C9EAD3D503}" name="Enero " dataDxfId="12">
      <calculatedColumnFormula>IFERROR(VLOOKUP(Tabla5[[#This Row],[DETALLE]],[1]!P3EJECUCION[#Data],2,FALSE),0)</calculatedColumnFormula>
    </tableColumn>
    <tableColumn id="5" xr3:uid="{AEFF910B-D1F1-4CDA-ADFB-EB3293A9D874}" name="Febrero" dataDxfId="11">
      <calculatedColumnFormula>IFERROR(VLOOKUP(Tabla5[[#This Row],[DETALLE]],[1]!P3EJECUCION[#Data],3,FALSE),0)</calculatedColumnFormula>
    </tableColumn>
    <tableColumn id="6" xr3:uid="{B3437EA2-ABDC-42B9-A65D-E955CAD9A299}" name="Marzo" dataDxfId="10">
      <calculatedColumnFormula>IFERROR(VLOOKUP(Tabla5[[#This Row],[DETALLE]],[1]!P3EJECUCION[#Data],4,FALSE),0)</calculatedColumnFormula>
    </tableColumn>
    <tableColumn id="7" xr3:uid="{460C89D3-C540-4496-8000-4C116ACF0004}" name="Abril" dataDxfId="9">
      <calculatedColumnFormula>IFERROR(VLOOKUP(Tabla5[[#This Row],[DETALLE]],[1]!P3EJECUCION[#Data],5,FALSE),0)</calculatedColumnFormula>
    </tableColumn>
    <tableColumn id="8" xr3:uid="{F32D9FDA-812E-4757-8DEE-92A6CE5CC3FF}" name="Mayo" dataDxfId="8">
      <calculatedColumnFormula>IFERROR(VLOOKUP(Tabla5[[#This Row],[DETALLE]],[1]!P3EJECUCION[#Data],6,FALSE),0)</calculatedColumnFormula>
    </tableColumn>
    <tableColumn id="9" xr3:uid="{AE777AD5-A0BA-4E4C-BCE4-1E822B2144E6}" name="Junio" dataDxfId="7">
      <calculatedColumnFormula>IFERROR(VLOOKUP(Tabla5[[#This Row],[DETALLE]],[1]!P3EJECUCION[#Data],7,FALSE),0)</calculatedColumnFormula>
    </tableColumn>
    <tableColumn id="10" xr3:uid="{508CD0C4-D76B-4AE6-BD61-D71C272E5429}" name="Julio" dataDxfId="6">
      <calculatedColumnFormula>IFERROR(VLOOKUP(Tabla5[[#This Row],[DETALLE]],[1]!P3EJECUCION[#Data],8,FALSE),0)</calculatedColumnFormula>
    </tableColumn>
    <tableColumn id="11" xr3:uid="{58C0C1CD-9D9C-4B36-9BC3-82E9C62A2131}" name="Agosto " dataDxfId="5">
      <calculatedColumnFormula>IFERROR(VLOOKUP(Tabla5[[#This Row],[DETALLE]],[1]!P3EJECUCION[#Data],9,FALSE),0)</calculatedColumnFormula>
    </tableColumn>
    <tableColumn id="12" xr3:uid="{0E79139D-B804-4CB5-BAA3-E9C15706D4BF}" name="Septiembre" dataDxfId="4">
      <calculatedColumnFormula>IFERROR(VLOOKUP(Tabla5[[#This Row],[DETALLE]],[1]!P3EJECUCION[#Data],10,FALSE),0)</calculatedColumnFormula>
    </tableColumn>
    <tableColumn id="13" xr3:uid="{9998A9CB-04F9-4AC0-90D3-8631A9FD370A}" name="Octubre" dataDxfId="3">
      <calculatedColumnFormula>IFERROR(VLOOKUP(Tabla5[[#This Row],[DETALLE]],[1]!P3EJECUCION[#Data],11,FALSE),0)</calculatedColumnFormula>
    </tableColumn>
    <tableColumn id="14" xr3:uid="{1FE80534-AC52-45BD-8E32-4EF03BA5BE4C}" name="Noviembre " dataDxfId="2">
      <calculatedColumnFormula>IFERROR(VLOOKUP(Tabla5[[#This Row],[DETALLE]],[1]!P3EJECUCION[#Data],12,FALSE),0)</calculatedColumnFormula>
    </tableColumn>
    <tableColumn id="15" xr3:uid="{54388494-391A-4985-B35E-EC98D51BDE47}" name="Diciembre" dataDxfId="1">
      <calculatedColumnFormula>IFERROR(VLOOKUP(Tabla5[[#This Row],[DETALLE]],[1]!P3EJECUCION[#Data],13,FALSE),0)</calculatedColumnFormula>
    </tableColumn>
    <tableColumn id="16" xr3:uid="{5307A30D-4C14-43FD-A35E-F7C7CF8E8DCA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202C-EAB6-4853-94A4-AA113485815F}">
  <dimension ref="C3:R85"/>
  <sheetViews>
    <sheetView showGridLines="0" tabSelected="1" topLeftCell="A54" zoomScale="90" zoomScaleNormal="90" zoomScaleSheetLayoutView="70" workbookViewId="0">
      <selection activeCell="J24" sqref="J24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286978631</v>
      </c>
      <c r="E11" s="19">
        <f t="shared" ref="E11:Q11" si="0">E12+E18+E28+E38+E47+E54+E64+E69+E72+E76</f>
        <v>376550620</v>
      </c>
      <c r="F11" s="19">
        <f>F12+F18+F28+F38+F47+F54+F64+F69+F72+F76</f>
        <v>13337736.190000001</v>
      </c>
      <c r="G11" s="19">
        <f t="shared" si="0"/>
        <v>12989081.09</v>
      </c>
      <c r="H11" s="19">
        <f>H12+H18+H28+H38+H54</f>
        <v>23334886.010000002</v>
      </c>
      <c r="I11" s="19">
        <f t="shared" si="0"/>
        <v>19489911.690000001</v>
      </c>
      <c r="J11" s="19">
        <f t="shared" si="0"/>
        <v>16472057.41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SUM(Tabla5[[#This Row],[Enero ]:[Diciembre]])</f>
        <v>85623672.390000001</v>
      </c>
    </row>
    <row r="12" spans="3:18" ht="15.75" x14ac:dyDescent="0.25">
      <c r="C12" s="20" t="s">
        <v>21</v>
      </c>
      <c r="D12" s="21">
        <f>D13+D14+D15+D16+D17</f>
        <v>187606000</v>
      </c>
      <c r="E12" s="21">
        <f t="shared" ref="E12:R12" si="1">E13+E14+E15+E16+E17</f>
        <v>187606000</v>
      </c>
      <c r="F12" s="21">
        <f>F13+F14+F15+F16+F17</f>
        <v>10037408.57</v>
      </c>
      <c r="G12" s="21">
        <f t="shared" si="1"/>
        <v>10036347.74</v>
      </c>
      <c r="H12" s="21">
        <f t="shared" si="1"/>
        <v>14900746.419999998</v>
      </c>
      <c r="I12" s="21">
        <f t="shared" si="1"/>
        <v>9899514.7400000002</v>
      </c>
      <c r="J12" s="21">
        <f t="shared" si="1"/>
        <v>10074182.35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54948199.82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121553200</v>
      </c>
      <c r="E13" s="23">
        <f>IFERROR(VLOOKUP(Tabla5[[#This Row],[DETALLE]],[1]!P1PRESUPUESTO[#Data],3,FALSE),0)</f>
        <v>121553200</v>
      </c>
      <c r="F13" s="23">
        <f>IFERROR(VLOOKUP(Tabla5[[#This Row],[DETALLE]],[1]!P3EJECUCION[#All],2,FALSE),0)</f>
        <v>8536380</v>
      </c>
      <c r="G13" s="23">
        <f>IFERROR(VLOOKUP(Tabla5[[#This Row],[DETALLE]],[1]!P3EJECUCION[#All],3,FALSE),0)</f>
        <v>8536380</v>
      </c>
      <c r="H13" s="23">
        <f>IFERROR(VLOOKUP(Tabla5[[#This Row],[DETALLE]],[1]!P3EJECUCION[#All],4,FALSE),0)</f>
        <v>10180125.58</v>
      </c>
      <c r="I13" s="23">
        <f>IFERROR(VLOOKUP(Tabla5[[#This Row],[DETALLE]],[1]!P3EJECUCION[#All],5,FALSE),0)</f>
        <v>8423046.6699999999</v>
      </c>
      <c r="J13" s="23">
        <f>IFERROR(VLOOKUP(Tabla5[[#This Row],[DETALLE]],[1]!P3EJECUCION[#All],6,FALSE),0)</f>
        <v>8575046.6699999999</v>
      </c>
      <c r="K13" s="23">
        <f>IFERROR(VLOOKUP(Tabla5[[#This Row],[DETALLE]],[1]!P3EJECUCION[#All],7,FALSE),0)</f>
        <v>0</v>
      </c>
      <c r="L13" s="23">
        <f>IFERROR(VLOOKUP(Tabla5[[#This Row],[DETALLE]],[1]!P3EJECUCION[#All],8,FALSE),0)</f>
        <v>0</v>
      </c>
      <c r="M13" s="23">
        <f>IFERROR(VLOOKUP(Tabla5[[#This Row],[DETALLE]],[1]!P3EJECUCION[#All],9,FALSE),0)</f>
        <v>0</v>
      </c>
      <c r="N13" s="23">
        <f>IFERROR(VLOOKUP(Tabla5[[#This Row],[DETALLE]],[1]!P3EJECUCION[#Data],10,FALSE),0)</f>
        <v>0</v>
      </c>
      <c r="O13" s="23">
        <f>IFERROR(VLOOKUP(Tabla5[[#This Row],[DETALLE]],[1]!P3EJECUCION[#Data],11,FALSE),0)</f>
        <v>0</v>
      </c>
      <c r="P13" s="23">
        <f>IFERROR(VLOOKUP(Tabla5[[#This Row],[DETALLE]],[1]!P3EJECUCION[#Data],12,FALSE),0)</f>
        <v>0</v>
      </c>
      <c r="Q13" s="23">
        <f>IFERROR(VLOOKUP(Tabla5[[#This Row],[DETALLE]],[1]!P3EJECUCION[#Data],13,FALSE),0)</f>
        <v>0</v>
      </c>
      <c r="R13" s="24">
        <f>SUM(Tabla5[[#This Row],[Enero ]:[Diciembre]])</f>
        <v>44250978.920000002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46126000</v>
      </c>
      <c r="E14" s="23">
        <f>IFERROR(VLOOKUP(Tabla5[[#This Row],[DETALLE]],[1]!P1PRESUPUESTO[#Data],3,FALSE),0)</f>
        <v>46126000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216220</v>
      </c>
      <c r="H14" s="23">
        <f>IFERROR(VLOOKUP(Tabla5[[#This Row],[DETALLE]],[1]!P3EJECUCION[#All],4,FALSE),0)</f>
        <v>3219698.8</v>
      </c>
      <c r="I14" s="23">
        <f>IFERROR(VLOOKUP(Tabla5[[#This Row],[DETALLE]],[1]!P3EJECUCION[#All],5,FALSE),0)</f>
        <v>210324</v>
      </c>
      <c r="J14" s="23">
        <f>IFERROR(VLOOKUP(Tabla5[[#This Row],[DETALLE]],[1]!P3EJECUCION[#All],6,FALSE),0)</f>
        <v>210324</v>
      </c>
      <c r="K14" s="23">
        <f>IFERROR(VLOOKUP(Tabla5[[#This Row],[DETALLE]],[1]!P3EJECUCION[#All],7,FALSE),0)</f>
        <v>0</v>
      </c>
      <c r="L14" s="23">
        <f>IFERROR(VLOOKUP(Tabla5[[#This Row],[DETALLE]],[1]!P3EJECUCION[#All],8,FALSE),0)</f>
        <v>0</v>
      </c>
      <c r="M14" s="23">
        <f>IFERROR(VLOOKUP(Tabla5[[#This Row],[DETALLE]],[1]!P3EJECUCION[#All],9,FALSE),0)</f>
        <v>0</v>
      </c>
      <c r="N14" s="23">
        <f>IFERROR(VLOOKUP(Tabla5[[#This Row],[DETALLE]],[1]!P3EJECUCION[#Data],10,FALSE),0)</f>
        <v>0</v>
      </c>
      <c r="O14" s="23">
        <f>IFERROR(VLOOKUP(Tabla5[[#This Row],[DETALLE]],[1]!P3EJECUCION[#Data],11,FALSE),0)</f>
        <v>0</v>
      </c>
      <c r="P14" s="23">
        <f>IFERROR(VLOOKUP(Tabla5[[#This Row],[DETALLE]],[1]!P3EJECUCION[#Data],12,FALSE),0)</f>
        <v>0</v>
      </c>
      <c r="Q14" s="23">
        <f>IFERROR(VLOOKUP(Tabla5[[#This Row],[DETALLE]],[1]!P3EJECUCION[#Data],13,FALSE),0)</f>
        <v>0</v>
      </c>
      <c r="R14" s="24">
        <f>SUM(Tabla5[[#This Row],[Enero ]:[Diciembre]])</f>
        <v>4077786.8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24220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0</v>
      </c>
      <c r="L15" s="23">
        <f>IFERROR(VLOOKUP(Tabla5[[#This Row],[DETALLE]],[1]!P3EJECUCION[#All],8,FALSE),0)</f>
        <v>0</v>
      </c>
      <c r="M15" s="23">
        <f>IFERROR(VLOOKUP(Tabla5[[#This Row],[DETALLE]],[1]!P3EJECUCION[#All],9,FALSE),0)</f>
        <v>0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0</v>
      </c>
      <c r="Q15" s="23">
        <f>IFERROR(VLOOKUP(Tabla5[[#This Row],[DETALLE]],[1]!P3EJECUCION[#Data],13,FALSE),0)</f>
        <v>0</v>
      </c>
      <c r="R15" s="24">
        <f>SUM(Tabla5[[#This Row],[Enero ]:[Diciembre]])</f>
        <v>24220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2000000</v>
      </c>
      <c r="E16" s="23">
        <f>IFERROR(VLOOKUP(Tabla5[[#This Row],[DETALLE]],[1]!P1PRESUPUESTO[#Data],3,FALSE),0)</f>
        <v>2000000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198000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0</v>
      </c>
      <c r="L16" s="23">
        <f>IFERROR(VLOOKUP(Tabla5[[#This Row],[DETALLE]],[1]!P3EJECUCION[#All],8,FALSE),0)</f>
        <v>0</v>
      </c>
      <c r="M16" s="23">
        <f>IFERROR(VLOOKUP(Tabla5[[#This Row],[DETALLE]],[1]!P3EJECUCION[#All],9,FALSE),0)</f>
        <v>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0</v>
      </c>
      <c r="Q16" s="23">
        <f>IFERROR(VLOOKUP(Tabla5[[#This Row],[DETALLE]],[1]!P3EJECUCION[#Data],13,FALSE),0)</f>
        <v>0</v>
      </c>
      <c r="R16" s="24">
        <f>SUM(Tabla5[[#This Row],[Enero ]:[Diciembre]])</f>
        <v>198000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16926800</v>
      </c>
      <c r="E17" s="23">
        <f>IFERROR(VLOOKUP(Tabla5[[#This Row],[DETALLE]],[1]!P1PRESUPUESTO[#Data],3,FALSE),0)</f>
        <v>16926800</v>
      </c>
      <c r="F17" s="23">
        <f>IFERROR(VLOOKUP(Tabla5[[#This Row],[DETALLE]],[1]!P3EJECUCION[#All],2,FALSE),0)</f>
        <v>1279808.57</v>
      </c>
      <c r="G17" s="23">
        <f>IFERROR(VLOOKUP(Tabla5[[#This Row],[DETALLE]],[1]!P3EJECUCION[#All],3,FALSE),0)</f>
        <v>1283747.74</v>
      </c>
      <c r="H17" s="23">
        <f>IFERROR(VLOOKUP(Tabla5[[#This Row],[DETALLE]],[1]!P3EJECUCION[#All],4,FALSE),0)</f>
        <v>1278702.04</v>
      </c>
      <c r="I17" s="23">
        <f>IFERROR(VLOOKUP(Tabla5[[#This Row],[DETALLE]],[1]!P3EJECUCION[#All],5,FALSE),0)</f>
        <v>1266144.07</v>
      </c>
      <c r="J17" s="23">
        <f>IFERROR(VLOOKUP(Tabla5[[#This Row],[DETALLE]],[1]!P3EJECUCION[#All],6,FALSE),0)</f>
        <v>1288811.68</v>
      </c>
      <c r="K17" s="23">
        <f>IFERROR(VLOOKUP(Tabla5[[#This Row],[DETALLE]],[1]!P3EJECUCION[#All],7,FALSE),0)</f>
        <v>0</v>
      </c>
      <c r="L17" s="23">
        <f>IFERROR(VLOOKUP(Tabla5[[#This Row],[DETALLE]],[1]!P3EJECUCION[#All],8,FALSE),0)</f>
        <v>0</v>
      </c>
      <c r="M17" s="23">
        <f>IFERROR(VLOOKUP(Tabla5[[#This Row],[DETALLE]],[1]!P3EJECUCION[#All],9,FALSE),0)</f>
        <v>0</v>
      </c>
      <c r="N17" s="23">
        <f>IFERROR(VLOOKUP(Tabla5[[#This Row],[DETALLE]],[1]!P3EJECUCION[#Data],10,FALSE),0)</f>
        <v>0</v>
      </c>
      <c r="O17" s="23">
        <f>IFERROR(VLOOKUP(Tabla5[[#This Row],[DETALLE]],[1]!P3EJECUCION[#Data],11,FALSE),0)</f>
        <v>0</v>
      </c>
      <c r="P17" s="23">
        <f>IFERROR(VLOOKUP(Tabla5[[#This Row],[DETALLE]],[1]!P3EJECUCION[#Data],12,FALSE),0)</f>
        <v>0</v>
      </c>
      <c r="Q17" s="23">
        <f>IFERROR(VLOOKUP(Tabla5[[#This Row],[DETALLE]],[1]!P3EJECUCION[#Data],13,FALSE),0)</f>
        <v>0</v>
      </c>
      <c r="R17" s="24">
        <f>SUM(Tabla5[[#This Row],[Enero ]:[Diciembre]])</f>
        <v>6397214.0999999996</v>
      </c>
    </row>
    <row r="18" spans="3:18" ht="15.75" x14ac:dyDescent="0.25">
      <c r="C18" s="20" t="s">
        <v>27</v>
      </c>
      <c r="D18" s="21">
        <f>D19+D20+D21+D22+D23+D24+D25+D26+D27</f>
        <v>62408000</v>
      </c>
      <c r="E18" s="21">
        <f t="shared" ref="E18:R18" si="2">E19+E20+E21+E22+E23+E24+E25+E26+E27</f>
        <v>130009989</v>
      </c>
      <c r="F18" s="21">
        <f t="shared" si="2"/>
        <v>2300327.62</v>
      </c>
      <c r="G18" s="21">
        <f t="shared" si="2"/>
        <v>1702987.32</v>
      </c>
      <c r="H18" s="21">
        <f>H19+H20+H21+H22+H23+H24+H25+H26+H27</f>
        <v>5995728.0300000003</v>
      </c>
      <c r="I18" s="21">
        <f t="shared" si="2"/>
        <v>7564474.5999999996</v>
      </c>
      <c r="J18" s="21">
        <f t="shared" si="2"/>
        <v>3806371.9800000004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21369889.550000001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11892000</v>
      </c>
      <c r="E19" s="23">
        <f>IFERROR(VLOOKUP(Tabla5[[#This Row],[DETALLE]],[1]!P1PRESUPUESTO[#Data],3,FALSE),0)</f>
        <v>11992000</v>
      </c>
      <c r="F19" s="23">
        <f>IFERROR(VLOOKUP(Tabla5[[#This Row],[DETALLE]],[1]!P3EJECUCION[#All],2,FALSE),0)</f>
        <v>1316188.79</v>
      </c>
      <c r="G19" s="23">
        <f>IFERROR(VLOOKUP(Tabla5[[#This Row],[DETALLE]],[1]!P3EJECUCION[#All],3,FALSE),0)</f>
        <v>507843.12</v>
      </c>
      <c r="H19" s="23">
        <f>IFERROR(VLOOKUP(Tabla5[[#This Row],[DETALLE]],[1]!P3EJECUCION[#All],4,FALSE),0)</f>
        <v>948858.3</v>
      </c>
      <c r="I19" s="23">
        <f>IFERROR(VLOOKUP(Tabla5[[#This Row],[DETALLE]],[1]!P3EJECUCION[#All],5,FALSE),0)</f>
        <v>972922.35</v>
      </c>
      <c r="J19" s="23">
        <f>IFERROR(VLOOKUP(Tabla5[[#This Row],[DETALLE]],[1]!P3EJECUCION[#All],6,FALSE),0)</f>
        <v>1008515</v>
      </c>
      <c r="K19" s="23">
        <f>IFERROR(VLOOKUP(Tabla5[[#This Row],[DETALLE]],[1]!P3EJECUCION[#All],7,FALSE),0)</f>
        <v>0</v>
      </c>
      <c r="L19" s="23">
        <f>IFERROR(VLOOKUP(Tabla5[[#This Row],[DETALLE]],[1]!P3EJECUCION[#All],8,FALSE),0)</f>
        <v>0</v>
      </c>
      <c r="M19" s="23">
        <f>IFERROR(VLOOKUP(Tabla5[[#This Row],[DETALLE]],[1]!P3EJECUCION[#All],9,FALSE),0)</f>
        <v>0</v>
      </c>
      <c r="N19" s="23">
        <f>IFERROR(VLOOKUP(Tabla5[[#This Row],[DETALLE]],[1]!P3EJECUCION[#Data],10,FALSE),0)</f>
        <v>0</v>
      </c>
      <c r="O19" s="23">
        <f>IFERROR(VLOOKUP(Tabla5[[#This Row],[DETALLE]],[1]!P3EJECUCION[#Data],11,FALSE),0)</f>
        <v>0</v>
      </c>
      <c r="P19" s="23">
        <f>IFERROR(VLOOKUP(Tabla5[[#This Row],[DETALLE]],[1]!P3EJECUCION[#Data],12,FALSE),0)</f>
        <v>0</v>
      </c>
      <c r="Q19" s="23">
        <f>IFERROR(VLOOKUP(Tabla5[[#This Row],[DETALLE]],[1]!P3EJECUCION[#Data],13,FALSE),0)</f>
        <v>0</v>
      </c>
      <c r="R19" s="24">
        <f>SUM(Tabla5[[#This Row],[Enero ]:[Diciembre]])</f>
        <v>4754327.5600000005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1375000</v>
      </c>
      <c r="E20" s="23">
        <f>IFERROR(VLOOKUP(Tabla5[[#This Row],[DETALLE]],[1]!P1PRESUPUESTO[#Data],3,FALSE),0)</f>
        <v>1475001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14455</v>
      </c>
      <c r="H20" s="23">
        <f>IFERROR(VLOOKUP(Tabla5[[#This Row],[DETALLE]],[1]!P3EJECUCION[#All],4,FALSE),0)</f>
        <v>92512</v>
      </c>
      <c r="I20" s="23">
        <f>IFERROR(VLOOKUP(Tabla5[[#This Row],[DETALLE]],[1]!P3EJECUCION[#All],5,FALSE),0)</f>
        <v>-33040</v>
      </c>
      <c r="J20" s="23">
        <f>IFERROR(VLOOKUP(Tabla5[[#This Row],[DETALLE]],[1]!P3EJECUCION[#All],6,FALSE),0)</f>
        <v>1652</v>
      </c>
      <c r="K20" s="23">
        <f>IFERROR(VLOOKUP(Tabla5[[#This Row],[DETALLE]],[1]!P3EJECUCION[#All],7,FALSE),0)</f>
        <v>0</v>
      </c>
      <c r="L20" s="23">
        <f>IFERROR(VLOOKUP(Tabla5[[#This Row],[DETALLE]],[1]!P3EJECUCION[#All],8,FALSE),0)</f>
        <v>0</v>
      </c>
      <c r="M20" s="23">
        <f>IFERROR(VLOOKUP(Tabla5[[#This Row],[DETALLE]],[1]!P3EJECUCION[#All],9,FALSE),0)</f>
        <v>0</v>
      </c>
      <c r="N20" s="23">
        <f>IFERROR(VLOOKUP(Tabla5[[#This Row],[DETALLE]],[1]!P3EJECUCION[#Data],10,FALSE),0)</f>
        <v>0</v>
      </c>
      <c r="O20" s="23">
        <f>IFERROR(VLOOKUP(Tabla5[[#This Row],[DETALLE]],[1]!P3EJECUCION[#Data],11,FALSE),0)</f>
        <v>0</v>
      </c>
      <c r="P20" s="23">
        <f>IFERROR(VLOOKUP(Tabla5[[#This Row],[DETALLE]],[1]!P3EJECUCION[#Data],12,FALSE),0)</f>
        <v>0</v>
      </c>
      <c r="Q20" s="23">
        <f>IFERROR(VLOOKUP(Tabla5[[#This Row],[DETALLE]],[1]!P3EJECUCION[#Data],13,FALSE),0)</f>
        <v>0</v>
      </c>
      <c r="R20" s="24">
        <f>SUM(Tabla5[[#This Row],[Enero ]:[Diciembre]])</f>
        <v>75579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7500000</v>
      </c>
      <c r="E21" s="23">
        <f>IFERROR(VLOOKUP(Tabla5[[#This Row],[DETALLE]],[1]!P1PRESUPUESTO[#Data],3,FALSE),0)</f>
        <v>7500000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891362.96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0</v>
      </c>
      <c r="L21" s="23">
        <f>IFERROR(VLOOKUP(Tabla5[[#This Row],[DETALLE]],[1]!P3EJECUCION[#All],8,FALSE),0)</f>
        <v>0</v>
      </c>
      <c r="M21" s="23">
        <f>IFERROR(VLOOKUP(Tabla5[[#This Row],[DETALLE]],[1]!P3EJECUCION[#All],9,FALSE),0)</f>
        <v>0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0</v>
      </c>
      <c r="Q21" s="23">
        <f>IFERROR(VLOOKUP(Tabla5[[#This Row],[DETALLE]],[1]!P3EJECUCION[#Data],13,FALSE),0)</f>
        <v>0</v>
      </c>
      <c r="R21" s="24">
        <f>SUM(Tabla5[[#This Row],[Enero ]:[Diciembre]])</f>
        <v>891362.96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2965000</v>
      </c>
      <c r="E22" s="23">
        <f>IFERROR(VLOOKUP(Tabla5[[#This Row],[DETALLE]],[1]!P1PRESUPUESTO[#Data],3,FALSE),0)</f>
        <v>2665000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248383.21</v>
      </c>
      <c r="H22" s="23">
        <f>IFERROR(VLOOKUP(Tabla5[[#This Row],[DETALLE]],[1]!P3EJECUCION[#All],4,FALSE),0)</f>
        <v>574238.02</v>
      </c>
      <c r="I22" s="23">
        <f>IFERROR(VLOOKUP(Tabla5[[#This Row],[DETALLE]],[1]!P3EJECUCION[#All],5,FALSE),0)</f>
        <v>150448.57</v>
      </c>
      <c r="J22" s="23">
        <f>IFERROR(VLOOKUP(Tabla5[[#This Row],[DETALLE]],[1]!P3EJECUCION[#All],6,FALSE),0)</f>
        <v>306853.76000000001</v>
      </c>
      <c r="K22" s="23">
        <f>IFERROR(VLOOKUP(Tabla5[[#This Row],[DETALLE]],[1]!P3EJECUCION[#All],7,FALSE),0)</f>
        <v>0</v>
      </c>
      <c r="L22" s="23">
        <f>IFERROR(VLOOKUP(Tabla5[[#This Row],[DETALLE]],[1]!P3EJECUCION[#All],8,FALSE),0)</f>
        <v>0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0</v>
      </c>
      <c r="P22" s="23">
        <f>IFERROR(VLOOKUP(Tabla5[[#This Row],[DETALLE]],[1]!P3EJECUCION[#Data],12,FALSE),0)</f>
        <v>0</v>
      </c>
      <c r="Q22" s="23">
        <f>IFERROR(VLOOKUP(Tabla5[[#This Row],[DETALLE]],[1]!P3EJECUCION[#Data],13,FALSE),0)</f>
        <v>0</v>
      </c>
      <c r="R22" s="24">
        <f>SUM(Tabla5[[#This Row],[Enero ]:[Diciembre]])</f>
        <v>1279923.56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6300000</v>
      </c>
      <c r="E23" s="23">
        <f>IFERROR(VLOOKUP(Tabla5[[#This Row],[DETALLE]],[1]!P1PRESUPUESTO[#Data],3,FALSE),0)</f>
        <v>10203899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678900</v>
      </c>
      <c r="I23" s="23">
        <f>IFERROR(VLOOKUP(Tabla5[[#This Row],[DETALLE]],[1]!P3EJECUCION[#All],5,FALSE),0)</f>
        <v>910981.94</v>
      </c>
      <c r="J23" s="23">
        <f>IFERROR(VLOOKUP(Tabla5[[#This Row],[DETALLE]],[1]!P3EJECUCION[#All],6,FALSE),0)</f>
        <v>155091.32</v>
      </c>
      <c r="K23" s="23">
        <f>IFERROR(VLOOKUP(Tabla5[[#This Row],[DETALLE]],[1]!P3EJECUCION[#All],7,FALSE),0)</f>
        <v>0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0</v>
      </c>
      <c r="O23" s="23">
        <f>IFERROR(VLOOKUP(Tabla5[[#This Row],[DETALLE]],[1]!P3EJECUCION[#Data],11,FALSE),0)</f>
        <v>0</v>
      </c>
      <c r="P23" s="23">
        <f>IFERROR(VLOOKUP(Tabla5[[#This Row],[DETALLE]],[1]!P3EJECUCION[#Data],12,FALSE),0)</f>
        <v>0</v>
      </c>
      <c r="Q23" s="23">
        <f>IFERROR(VLOOKUP(Tabla5[[#This Row],[DETALLE]],[1]!P3EJECUCION[#Data],13,FALSE),0)</f>
        <v>0</v>
      </c>
      <c r="R23" s="24">
        <f>SUM(Tabla5[[#This Row],[Enero ]:[Diciembre]])</f>
        <v>1744973.26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10100000</v>
      </c>
      <c r="E24" s="23">
        <f>IFERROR(VLOOKUP(Tabla5[[#This Row],[DETALLE]],[1]!P1PRESUPUESTO[#Data],3,FALSE),0)</f>
        <v>38381989</v>
      </c>
      <c r="F24" s="23">
        <f>IFERROR(VLOOKUP(Tabla5[[#This Row],[DETALLE]],[1]!P3EJECUCION[#All],2,FALSE),0)</f>
        <v>816633.27</v>
      </c>
      <c r="G24" s="23">
        <f>IFERROR(VLOOKUP(Tabla5[[#This Row],[DETALLE]],[1]!P3EJECUCION[#All],3,FALSE),0)</f>
        <v>697806.18</v>
      </c>
      <c r="H24" s="23">
        <f>IFERROR(VLOOKUP(Tabla5[[#This Row],[DETALLE]],[1]!P3EJECUCION[#All],4,FALSE),0)</f>
        <v>689256.22</v>
      </c>
      <c r="I24" s="23">
        <f>IFERROR(VLOOKUP(Tabla5[[#This Row],[DETALLE]],[1]!P3EJECUCION[#All],5,FALSE),0)</f>
        <v>951478.3</v>
      </c>
      <c r="J24" s="23">
        <f>IFERROR(VLOOKUP(Tabla5[[#This Row],[DETALLE]],[1]!P3EJECUCION[#All],6,FALSE),0)</f>
        <v>960244.37</v>
      </c>
      <c r="K24" s="23">
        <f>IFERROR(VLOOKUP(Tabla5[[#This Row],[DETALLE]],[1]!P3EJECUCION[#All],7,FALSE),0)</f>
        <v>0</v>
      </c>
      <c r="L24" s="23">
        <f>IFERROR(VLOOKUP(Tabla5[[#This Row],[DETALLE]],[1]!P3EJECUCION[#All],8,FALSE),0)</f>
        <v>0</v>
      </c>
      <c r="M24" s="23">
        <f>IFERROR(VLOOKUP(Tabla5[[#This Row],[DETALLE]],[1]!P3EJECUCION[#All],9,FALSE),0)</f>
        <v>0</v>
      </c>
      <c r="N24" s="23">
        <f>IFERROR(VLOOKUP(Tabla5[[#This Row],[DETALLE]],[1]!P3EJECUCION[#Data],10,FALSE),0)</f>
        <v>0</v>
      </c>
      <c r="O24" s="23">
        <f>IFERROR(VLOOKUP(Tabla5[[#This Row],[DETALLE]],[1]!P3EJECUCION[#Data],11,FALSE),0)</f>
        <v>0</v>
      </c>
      <c r="P24" s="23">
        <f>IFERROR(VLOOKUP(Tabla5[[#This Row],[DETALLE]],[1]!P3EJECUCION[#Data],12,FALSE),0)</f>
        <v>0</v>
      </c>
      <c r="Q24" s="23">
        <f>IFERROR(VLOOKUP(Tabla5[[#This Row],[DETALLE]],[1]!P3EJECUCION[#Data],13,FALSE),0)</f>
        <v>0</v>
      </c>
      <c r="R24" s="24">
        <f>SUM(Tabla5[[#This Row],[Enero ]:[Diciembre]])</f>
        <v>4115418.34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4276000</v>
      </c>
      <c r="E25" s="23">
        <f>IFERROR(VLOOKUP(Tabla5[[#This Row],[DETALLE]],[1]!P1PRESUPUESTO[#Data],3,FALSE),0)</f>
        <v>9772200</v>
      </c>
      <c r="F25" s="23">
        <f>IFERROR(VLOOKUP(Tabla5[[#This Row],[DETALLE]],[1]!P3EJECUCION[#All],2,FALSE),0)</f>
        <v>128316.72</v>
      </c>
      <c r="G25" s="23">
        <f>IFERROR(VLOOKUP(Tabla5[[#This Row],[DETALLE]],[1]!P3EJECUCION[#All],3,FALSE),0)</f>
        <v>122316.07</v>
      </c>
      <c r="H25" s="23">
        <f>IFERROR(VLOOKUP(Tabla5[[#This Row],[DETALLE]],[1]!P3EJECUCION[#All],4,FALSE),0)</f>
        <v>283303.45</v>
      </c>
      <c r="I25" s="23">
        <f>IFERROR(VLOOKUP(Tabla5[[#This Row],[DETALLE]],[1]!P3EJECUCION[#All],5,FALSE),0)</f>
        <v>376374.81</v>
      </c>
      <c r="J25" s="23">
        <f>IFERROR(VLOOKUP(Tabla5[[#This Row],[DETALLE]],[1]!P3EJECUCION[#All],6,FALSE),0)</f>
        <v>287575.53999999998</v>
      </c>
      <c r="K25" s="23">
        <f>IFERROR(VLOOKUP(Tabla5[[#This Row],[DETALLE]],[1]!P3EJECUCION[#All],7,FALSE),0)</f>
        <v>0</v>
      </c>
      <c r="L25" s="23">
        <f>IFERROR(VLOOKUP(Tabla5[[#This Row],[DETALLE]],[1]!P3EJECUCION[#All],8,FALSE),0)</f>
        <v>0</v>
      </c>
      <c r="M25" s="23">
        <f>IFERROR(VLOOKUP(Tabla5[[#This Row],[DETALLE]],[1]!P3EJECUCION[#All],9,FALSE),0)</f>
        <v>0</v>
      </c>
      <c r="N25" s="23">
        <f>IFERROR(VLOOKUP(Tabla5[[#This Row],[DETALLE]],[1]!P3EJECUCION[#Data],10,FALSE),0)</f>
        <v>0</v>
      </c>
      <c r="O25" s="23">
        <f>IFERROR(VLOOKUP(Tabla5[[#This Row],[DETALLE]],[1]!P3EJECUCION[#Data],11,FALSE),0)</f>
        <v>0</v>
      </c>
      <c r="P25" s="23">
        <f>IFERROR(VLOOKUP(Tabla5[[#This Row],[DETALLE]],[1]!P3EJECUCION[#Data],12,FALSE),0)</f>
        <v>0</v>
      </c>
      <c r="Q25" s="23">
        <f>IFERROR(VLOOKUP(Tabla5[[#This Row],[DETALLE]],[1]!P3EJECUCION[#Data],13,FALSE),0)</f>
        <v>0</v>
      </c>
      <c r="R25" s="24">
        <f>SUM(Tabla5[[#This Row],[Enero ]:[Diciembre]])</f>
        <v>1197886.5900000001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7400000</v>
      </c>
      <c r="E26" s="23">
        <f>IFERROR(VLOOKUP(Tabla5[[#This Row],[DETALLE]],[1]!P1PRESUPUESTO[#Data],3,FALSE),0)</f>
        <v>29785000</v>
      </c>
      <c r="F26" s="23">
        <f>IFERROR(VLOOKUP(Tabla5[[#This Row],[DETALLE]],[1]!P3EJECUCION[#All],2,FALSE),0)</f>
        <v>39188.839999999997</v>
      </c>
      <c r="G26" s="23">
        <f>IFERROR(VLOOKUP(Tabla5[[#This Row],[DETALLE]],[1]!P3EJECUCION[#All],3,FALSE),0)</f>
        <v>18880</v>
      </c>
      <c r="H26" s="23">
        <f>IFERROR(VLOOKUP(Tabla5[[#This Row],[DETALLE]],[1]!P3EJECUCION[#All],4,FALSE),0)</f>
        <v>1837297.08</v>
      </c>
      <c r="I26" s="23">
        <f>IFERROR(VLOOKUP(Tabla5[[#This Row],[DETALLE]],[1]!P3EJECUCION[#All],5,FALSE),0)</f>
        <v>608998</v>
      </c>
      <c r="J26" s="23">
        <f>IFERROR(VLOOKUP(Tabla5[[#This Row],[DETALLE]],[1]!P3EJECUCION[#All],6,FALSE),0)</f>
        <v>0</v>
      </c>
      <c r="K26" s="23">
        <f>IFERROR(VLOOKUP(Tabla5[[#This Row],[DETALLE]],[1]!P3EJECUCION[#All],7,FALSE),0)</f>
        <v>0</v>
      </c>
      <c r="L26" s="23">
        <f>IFERROR(VLOOKUP(Tabla5[[#This Row],[DETALLE]],[1]!P3EJECUCION[#All],8,FALSE),0)</f>
        <v>0</v>
      </c>
      <c r="M26" s="23">
        <f>IFERROR(VLOOKUP(Tabla5[[#This Row],[DETALLE]],[1]!P3EJECUCION[#All],9,FALSE),0)</f>
        <v>0</v>
      </c>
      <c r="N26" s="23">
        <f>IFERROR(VLOOKUP(Tabla5[[#This Row],[DETALLE]],[1]!P3EJECUCION[#Data],10,FALSE),0)</f>
        <v>0</v>
      </c>
      <c r="O26" s="23">
        <f>IFERROR(VLOOKUP(Tabla5[[#This Row],[DETALLE]],[1]!P3EJECUCION[#Data],11,FALSE),0)</f>
        <v>0</v>
      </c>
      <c r="P26" s="23">
        <f>IFERROR(VLOOKUP(Tabla5[[#This Row],[DETALLE]],[1]!P3EJECUCION[#Data],12,FALSE),0)</f>
        <v>0</v>
      </c>
      <c r="Q26" s="23">
        <f>IFERROR(VLOOKUP(Tabla5[[#This Row],[DETALLE]],[1]!P3EJECUCION[#Data],13,FALSE),0)</f>
        <v>0</v>
      </c>
      <c r="R26" s="24">
        <f>SUM(Tabla5[[#This Row],[Enero ]:[Diciembre]])</f>
        <v>2504363.92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10600000</v>
      </c>
      <c r="E27" s="23">
        <f>IFERROR(VLOOKUP(Tabla5[[#This Row],[DETALLE]],[1]!P1PRESUPUESTO[#Data],3,FALSE),0)</f>
        <v>18234900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93303.74</v>
      </c>
      <c r="H27" s="23">
        <f>IFERROR(VLOOKUP(Tabla5[[#This Row],[DETALLE]],[1]!P3EJECUCION[#All],4,FALSE),0)</f>
        <v>0</v>
      </c>
      <c r="I27" s="23">
        <f>IFERROR(VLOOKUP(Tabla5[[#This Row],[DETALLE]],[1]!P3EJECUCION[#All],5,FALSE),0)</f>
        <v>3626310.63</v>
      </c>
      <c r="J27" s="23">
        <f>IFERROR(VLOOKUP(Tabla5[[#This Row],[DETALLE]],[1]!P3EJECUCION[#All],6,FALSE),0)</f>
        <v>1086439.99</v>
      </c>
      <c r="K27" s="23">
        <f>IFERROR(VLOOKUP(Tabla5[[#This Row],[DETALLE]],[1]!P3EJECUCION[#All],7,FALSE),0)</f>
        <v>0</v>
      </c>
      <c r="L27" s="23">
        <f>IFERROR(VLOOKUP(Tabla5[[#This Row],[DETALLE]],[1]!P3EJECUCION[#All],8,FALSE),0)</f>
        <v>0</v>
      </c>
      <c r="M27" s="23">
        <f>IFERROR(VLOOKUP(Tabla5[[#This Row],[DETALLE]],[1]!P3EJECUCION[#All],9,FALSE),0)</f>
        <v>0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0</v>
      </c>
      <c r="Q27" s="23">
        <f>IFERROR(VLOOKUP(Tabla5[[#This Row],[DETALLE]],[1]!P3EJECUCION[#Data],13,FALSE),0)</f>
        <v>0</v>
      </c>
      <c r="R27" s="24">
        <f>SUM(Tabla5[[#This Row],[Enero ]:[Diciembre]])</f>
        <v>4806054.3600000003</v>
      </c>
    </row>
    <row r="28" spans="3:18" ht="15.75" x14ac:dyDescent="0.25">
      <c r="C28" s="20" t="s">
        <v>37</v>
      </c>
      <c r="D28" s="21">
        <f>D29+D30+D31+D32+D33+D34+D35+D36+D37</f>
        <v>17964631</v>
      </c>
      <c r="E28" s="21">
        <f t="shared" ref="E28:R28" si="3">E29+E30+E31+E32+E33+E34+E35+E36+E37</f>
        <v>36029631</v>
      </c>
      <c r="F28" s="21">
        <f t="shared" si="3"/>
        <v>1000000</v>
      </c>
      <c r="G28" s="21">
        <f t="shared" si="3"/>
        <v>771972.78</v>
      </c>
      <c r="H28" s="21">
        <f>H29+H30+H31+H32+H33+H34+H35+H36+H37</f>
        <v>1053160.76</v>
      </c>
      <c r="I28" s="21">
        <f t="shared" si="3"/>
        <v>892976.96</v>
      </c>
      <c r="J28" s="21">
        <f t="shared" si="3"/>
        <v>2044875.98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5762986.4800000004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1225000</v>
      </c>
      <c r="E29" s="23">
        <f>IFERROR(VLOOKUP(Tabla5[[#This Row],[DETALLE]],[1]!P1PRESUPUESTO[#Data],3,FALSE),0)</f>
        <v>1552000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28010</v>
      </c>
      <c r="H29" s="23">
        <f>IFERROR(VLOOKUP(Tabla5[[#This Row],[DETALLE]],[1]!P3EJECUCION[#All],4,FALSE),0)</f>
        <v>129084.33</v>
      </c>
      <c r="I29" s="23">
        <f>IFERROR(VLOOKUP(Tabla5[[#This Row],[DETALLE]],[1]!P3EJECUCION[#All],5,FALSE),0)</f>
        <v>93444.02</v>
      </c>
      <c r="J29" s="23">
        <f>IFERROR(VLOOKUP(Tabla5[[#This Row],[DETALLE]],[1]!P3EJECUCION[#All],6,FALSE),0)</f>
        <v>57204</v>
      </c>
      <c r="K29" s="23">
        <f>IFERROR(VLOOKUP(Tabla5[[#This Row],[DETALLE]],[1]!P3EJECUCION[#All],7,FALSE),0)</f>
        <v>0</v>
      </c>
      <c r="L29" s="23">
        <f>IFERROR(VLOOKUP(Tabla5[[#This Row],[DETALLE]],[1]!P3EJECUCION[#All],8,FALSE),0)</f>
        <v>0</v>
      </c>
      <c r="M29" s="23">
        <f>IFERROR(VLOOKUP(Tabla5[[#This Row],[DETALLE]],[1]!P3EJECUCION[#All],9,FALSE),0)</f>
        <v>0</v>
      </c>
      <c r="N29" s="23">
        <f>IFERROR(VLOOKUP(Tabla5[[#This Row],[DETALLE]],[1]!P3EJECUCION[#Data],10,FALSE),0)</f>
        <v>0</v>
      </c>
      <c r="O29" s="23">
        <f>IFERROR(VLOOKUP(Tabla5[[#This Row],[DETALLE]],[1]!P3EJECUCION[#Data],11,FALSE),0)</f>
        <v>0</v>
      </c>
      <c r="P29" s="23">
        <f>IFERROR(VLOOKUP(Tabla5[[#This Row],[DETALLE]],[1]!P3EJECUCION[#Data],12,FALSE),0)</f>
        <v>0</v>
      </c>
      <c r="Q29" s="23">
        <f>IFERROR(VLOOKUP(Tabla5[[#This Row],[DETALLE]],[1]!P3EJECUCION[#Data],13,FALSE),0)</f>
        <v>0</v>
      </c>
      <c r="R29" s="24">
        <f>SUM(Tabla5[[#This Row],[Enero ]:[Diciembre]])</f>
        <v>307742.35000000003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0</v>
      </c>
      <c r="E30" s="23">
        <f>IFERROR(VLOOKUP(Tabla5[[#This Row],[DETALLE]],[1]!P1PRESUPUESTO[#Data],3,FALSE),0)</f>
        <v>435000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25800</v>
      </c>
      <c r="H30" s="23">
        <f>IFERROR(VLOOKUP(Tabla5[[#This Row],[DETALLE]],[1]!P3EJECUCION[#All],4,FALSE),0)</f>
        <v>25075.279999999999</v>
      </c>
      <c r="I30" s="23">
        <f>IFERROR(VLOOKUP(Tabla5[[#This Row],[DETALLE]],[1]!P3EJECUCION[#All],5,FALSE),0)</f>
        <v>0</v>
      </c>
      <c r="J30" s="23">
        <f>IFERROR(VLOOKUP(Tabla5[[#This Row],[DETALLE]],[1]!P3EJECUCION[#All],6,FALSE),0)</f>
        <v>10856</v>
      </c>
      <c r="K30" s="23">
        <f>IFERROR(VLOOKUP(Tabla5[[#This Row],[DETALLE]],[1]!P3EJECUCION[#All],7,FALSE),0)</f>
        <v>0</v>
      </c>
      <c r="L30" s="23">
        <f>IFERROR(VLOOKUP(Tabla5[[#This Row],[DETALLE]],[1]!P3EJECUCION[#All],8,FALSE),0)</f>
        <v>0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0</v>
      </c>
      <c r="Q30" s="23">
        <f>IFERROR(VLOOKUP(Tabla5[[#This Row],[DETALLE]],[1]!P3EJECUCION[#Data],13,FALSE),0)</f>
        <v>0</v>
      </c>
      <c r="R30" s="24">
        <f>SUM(Tabla5[[#This Row],[Enero ]:[Diciembre]])</f>
        <v>61731.28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2364631</v>
      </c>
      <c r="E31" s="23">
        <f>IFERROR(VLOOKUP(Tabla5[[#This Row],[DETALLE]],[1]!P1PRESUPUESTO[#Data],3,FALSE),0)</f>
        <v>2437631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58065.74</v>
      </c>
      <c r="H31" s="23">
        <f>IFERROR(VLOOKUP(Tabla5[[#This Row],[DETALLE]],[1]!P3EJECUCION[#All],4,FALSE),0)</f>
        <v>59315.76</v>
      </c>
      <c r="I31" s="23">
        <f>IFERROR(VLOOKUP(Tabla5[[#This Row],[DETALLE]],[1]!P3EJECUCION[#All],5,FALSE),0)</f>
        <v>53577.31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0</v>
      </c>
      <c r="L31" s="23">
        <f>IFERROR(VLOOKUP(Tabla5[[#This Row],[DETALLE]],[1]!P3EJECUCION[#All],8,FALSE),0)</f>
        <v>0</v>
      </c>
      <c r="M31" s="23">
        <f>IFERROR(VLOOKUP(Tabla5[[#This Row],[DETALLE]],[1]!P3EJECUCION[#All],9,FALSE),0)</f>
        <v>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0</v>
      </c>
      <c r="P31" s="23">
        <f>IFERROR(VLOOKUP(Tabla5[[#This Row],[DETALLE]],[1]!P3EJECUCION[#Data],12,FALSE),0)</f>
        <v>0</v>
      </c>
      <c r="Q31" s="23">
        <f>IFERROR(VLOOKUP(Tabla5[[#This Row],[DETALLE]],[1]!P3EJECUCION[#Data],13,FALSE),0)</f>
        <v>0</v>
      </c>
      <c r="R31" s="24">
        <f>SUM(Tabla5[[#This Row],[Enero ]:[Diciembre]])</f>
        <v>170958.81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100000</v>
      </c>
      <c r="E32" s="23">
        <f>IFERROR(VLOOKUP(Tabla5[[#This Row],[DETALLE]],[1]!P1PRESUPUESTO[#Data],3,FALSE),0)</f>
        <v>100000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29712.28</v>
      </c>
      <c r="J32" s="23">
        <f>IFERROR(VLOOKUP(Tabla5[[#This Row],[DETALLE]],[1]!P3EJECUCION[#All],6,FALSE),0)</f>
        <v>0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0</v>
      </c>
      <c r="M32" s="23">
        <f>IFERROR(VLOOKUP(Tabla5[[#This Row],[DETALLE]],[1]!P3EJECUCION[#All],9,FALSE),0)</f>
        <v>0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0</v>
      </c>
      <c r="Q32" s="23">
        <f>IFERROR(VLOOKUP(Tabla5[[#This Row],[DETALLE]],[1]!P3EJECUCION[#Data],13,FALSE),0)</f>
        <v>0</v>
      </c>
      <c r="R32" s="24">
        <f>SUM(Tabla5[[#This Row],[Enero ]:[Diciembre]])</f>
        <v>29712.28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25000</v>
      </c>
      <c r="E33" s="23">
        <f>IFERROR(VLOOKUP(Tabla5[[#This Row],[DETALLE]],[1]!P1PRESUPUESTO[#Data],3,FALSE),0)</f>
        <v>275000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192479.74</v>
      </c>
      <c r="I33" s="23">
        <f>IFERROR(VLOOKUP(Tabla5[[#This Row],[DETALLE]],[1]!P3EJECUCION[#All],5,FALSE),0)</f>
        <v>0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192479.74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25000</v>
      </c>
      <c r="E34" s="23">
        <f>IFERROR(VLOOKUP(Tabla5[[#This Row],[DETALLE]],[1]!P1PRESUPUESTO[#Data],3,FALSE),0)</f>
        <v>127000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4508.25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9035</v>
      </c>
      <c r="K34" s="23">
        <f>IFERROR(VLOOKUP(Tabla5[[#This Row],[DETALLE]],[1]!P3EJECUCION[#All],7,FALSE),0)</f>
        <v>0</v>
      </c>
      <c r="L34" s="23">
        <f>IFERROR(VLOOKUP(Tabla5[[#This Row],[DETALLE]],[1]!P3EJECUCION[#All],8,FALSE),0)</f>
        <v>0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0</v>
      </c>
      <c r="P34" s="23">
        <f>IFERROR(VLOOKUP(Tabla5[[#This Row],[DETALLE]],[1]!P3EJECUCION[#Data],12,FALSE),0)</f>
        <v>0</v>
      </c>
      <c r="Q34" s="23">
        <f>IFERROR(VLOOKUP(Tabla5[[#This Row],[DETALLE]],[1]!P3EJECUCION[#Data],13,FALSE),0)</f>
        <v>0</v>
      </c>
      <c r="R34" s="24">
        <f>SUM(Tabla5[[#This Row],[Enero ]:[Diciembre]])</f>
        <v>13543.25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12675000</v>
      </c>
      <c r="E35" s="23">
        <f>IFERROR(VLOOKUP(Tabla5[[#This Row],[DETALLE]],[1]!P1PRESUPUESTO[#Data],3,FALSE),0)</f>
        <v>12900000</v>
      </c>
      <c r="F35" s="23">
        <f>IFERROR(VLOOKUP(Tabla5[[#This Row],[DETALLE]],[1]!P3EJECUCION[#All],2,FALSE),0)</f>
        <v>1000000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600000</v>
      </c>
      <c r="I35" s="23">
        <f>IFERROR(VLOOKUP(Tabla5[[#This Row],[DETALLE]],[1]!P3EJECUCION[#All],5,FALSE),0)</f>
        <v>600000</v>
      </c>
      <c r="J35" s="23">
        <f>IFERROR(VLOOKUP(Tabla5[[#This Row],[DETALLE]],[1]!P3EJECUCION[#All],6,FALSE),0)</f>
        <v>1704000</v>
      </c>
      <c r="K35" s="23">
        <f>IFERROR(VLOOKUP(Tabla5[[#This Row],[DETALLE]],[1]!P3EJECUCION[#All],7,FALSE),0)</f>
        <v>0</v>
      </c>
      <c r="L35" s="23">
        <f>IFERROR(VLOOKUP(Tabla5[[#This Row],[DETALLE]],[1]!P3EJECUCION[#All],8,FALSE),0)</f>
        <v>0</v>
      </c>
      <c r="M35" s="23">
        <f>IFERROR(VLOOKUP(Tabla5[[#This Row],[DETALLE]],[1]!P3EJECUCION[#All],9,FALSE),0)</f>
        <v>0</v>
      </c>
      <c r="N35" s="23">
        <f>IFERROR(VLOOKUP(Tabla5[[#This Row],[DETALLE]],[1]!P3EJECUCION[#Data],10,FALSE),0)</f>
        <v>0</v>
      </c>
      <c r="O35" s="23">
        <f>IFERROR(VLOOKUP(Tabla5[[#This Row],[DETALLE]],[1]!P3EJECUCION[#Data],11,FALSE),0)</f>
        <v>0</v>
      </c>
      <c r="P35" s="23">
        <f>IFERROR(VLOOKUP(Tabla5[[#This Row],[DETALLE]],[1]!P3EJECUCION[#Data],12,FALSE),0)</f>
        <v>0</v>
      </c>
      <c r="Q35" s="23">
        <f>IFERROR(VLOOKUP(Tabla5[[#This Row],[DETALLE]],[1]!P3EJECUCION[#Data],13,FALSE),0)</f>
        <v>0</v>
      </c>
      <c r="R35" s="24">
        <f>SUM(Tabla5[[#This Row],[Enero ]:[Diciembre]])</f>
        <v>4504000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1550000</v>
      </c>
      <c r="E37" s="23">
        <f>IFERROR(VLOOKUP(Tabla5[[#This Row],[DETALLE]],[1]!P1PRESUPUESTO[#Data],3,FALSE),0)</f>
        <v>18203000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60097.04</v>
      </c>
      <c r="H37" s="23">
        <f>IFERROR(VLOOKUP(Tabla5[[#This Row],[DETALLE]],[1]!P3EJECUCION[#All],4,FALSE),0)</f>
        <v>42697.4</v>
      </c>
      <c r="I37" s="23">
        <f>IFERROR(VLOOKUP(Tabla5[[#This Row],[DETALLE]],[1]!P3EJECUCION[#All],5,FALSE),0)</f>
        <v>116243.35</v>
      </c>
      <c r="J37" s="23">
        <f>IFERROR(VLOOKUP(Tabla5[[#This Row],[DETALLE]],[1]!P3EJECUCION[#All],6,FALSE),0)</f>
        <v>263780.98</v>
      </c>
      <c r="K37" s="23">
        <f>IFERROR(VLOOKUP(Tabla5[[#This Row],[DETALLE]],[1]!P3EJECUCION[#All],7,FALSE),0)</f>
        <v>0</v>
      </c>
      <c r="L37" s="23">
        <f>IFERROR(VLOOKUP(Tabla5[[#This Row],[DETALLE]],[1]!P3EJECUCION[#All],8,FALSE),0)</f>
        <v>0</v>
      </c>
      <c r="M37" s="23">
        <f>IFERROR(VLOOKUP(Tabla5[[#This Row],[DETALLE]],[1]!P3EJECUCION[#All],9,FALSE),0)</f>
        <v>0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0</v>
      </c>
      <c r="P37" s="23">
        <f>IFERROR(VLOOKUP(Tabla5[[#This Row],[DETALLE]],[1]!P3EJECUCION[#Data],12,FALSE),0)</f>
        <v>0</v>
      </c>
      <c r="Q37" s="23">
        <f>IFERROR(VLOOKUP(Tabla5[[#This Row],[DETALLE]],[1]!P3EJECUCION[#Data],13,FALSE),0)</f>
        <v>0</v>
      </c>
      <c r="R37" s="24">
        <f>SUM(Tabla5[[#This Row],[Enero ]:[Diciembre]])</f>
        <v>482818.77</v>
      </c>
    </row>
    <row r="38" spans="3:18" ht="15.75" x14ac:dyDescent="0.25">
      <c r="C38" s="20" t="s">
        <v>47</v>
      </c>
      <c r="D38" s="21">
        <f>D39+D40+D41+D42+D43+D44+D45+D46</f>
        <v>14500000</v>
      </c>
      <c r="E38" s="21">
        <f t="shared" ref="E38:R38" si="4">E39+E40+E41+E42+E43+E44+E45+E46</f>
        <v>15305000</v>
      </c>
      <c r="F38" s="21">
        <f t="shared" si="4"/>
        <v>0</v>
      </c>
      <c r="G38" s="21">
        <f t="shared" si="4"/>
        <v>439407.86</v>
      </c>
      <c r="H38" s="21">
        <f t="shared" si="4"/>
        <v>1110523.3799999999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1549931.24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13500000</v>
      </c>
      <c r="E39" s="23">
        <f>IFERROR(VLOOKUP(Tabla5[[#This Row],[DETALLE]],[1]!P1PRESUPUESTO[#Data],3,FALSE),0)</f>
        <v>14305000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439407.86</v>
      </c>
      <c r="H39" s="23">
        <f>IFERROR(VLOOKUP(Tabla5[[#This Row],[DETALLE]],[1]!P3EJECUCION[#All],4,FALSE),0)</f>
        <v>110523.38</v>
      </c>
      <c r="I39" s="23">
        <f>IFERROR(VLOOKUP(Tabla5[[#This Row],[DETALLE]],[1]!P3EJECUCION[#All],5,FALSE),0)</f>
        <v>0</v>
      </c>
      <c r="J39" s="23">
        <f>IFERROR(VLOOKUP(Tabla5[[#This Row],[DETALLE]],[1]!P3EJECUCION[#All],6,FALSE),0)</f>
        <v>0</v>
      </c>
      <c r="K39" s="23">
        <f>IFERROR(VLOOKUP(Tabla5[[#This Row],[DETALLE]],[1]!P3EJECUCION[#All],7,FALSE),0)</f>
        <v>0</v>
      </c>
      <c r="L39" s="23">
        <f>IFERROR(VLOOKUP(Tabla5[[#This Row],[DETALLE]],[1]!P3EJECUCION[#All],8,FALSE),0)</f>
        <v>0</v>
      </c>
      <c r="M39" s="23">
        <f>IFERROR(VLOOKUP(Tabla5[[#This Row],[DETALLE]],[1]!P3EJECUCION[#All],9,FALSE),0)</f>
        <v>0</v>
      </c>
      <c r="N39" s="23">
        <f>IFERROR(VLOOKUP(Tabla5[[#This Row],[DETALLE]],[1]!P3EJECUCION[#Data],10,FALSE),0)</f>
        <v>0</v>
      </c>
      <c r="O39" s="23">
        <f>IFERROR(VLOOKUP(Tabla5[[#This Row],[DETALLE]],[1]!P3EJECUCION[#Data],11,FALSE),0)</f>
        <v>0</v>
      </c>
      <c r="P39" s="23">
        <f>IFERROR(VLOOKUP(Tabla5[[#This Row],[DETALLE]],[1]!P3EJECUCION[#Data],12,FALSE),0)</f>
        <v>0</v>
      </c>
      <c r="Q39" s="23">
        <f>IFERROR(VLOOKUP(Tabla5[[#This Row],[DETALLE]],[1]!P3EJECUCION[#Data],13,FALSE),0)</f>
        <v>0</v>
      </c>
      <c r="R39" s="24">
        <f>SUM(Tabla5[[#This Row],[Enero ]:[Diciembre]])</f>
        <v>549931.24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1000000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1000000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7600000</v>
      </c>
      <c r="F54" s="21">
        <f t="shared" si="6"/>
        <v>0</v>
      </c>
      <c r="G54" s="21">
        <f t="shared" si="6"/>
        <v>38365.39</v>
      </c>
      <c r="H54" s="21">
        <f>H55+H56+H57+H58+H59+H60+H61+H62+H63</f>
        <v>274727.42</v>
      </c>
      <c r="I54" s="21">
        <f t="shared" si="6"/>
        <v>1132945.3899999999</v>
      </c>
      <c r="J54" s="21">
        <f t="shared" si="6"/>
        <v>546627.1</v>
      </c>
      <c r="K54" s="21">
        <f t="shared" si="6"/>
        <v>0</v>
      </c>
      <c r="L54" s="21">
        <f t="shared" si="6"/>
        <v>0</v>
      </c>
      <c r="M54" s="21">
        <f t="shared" si="6"/>
        <v>0</v>
      </c>
      <c r="N54" s="21">
        <f t="shared" si="6"/>
        <v>0</v>
      </c>
      <c r="O54" s="21">
        <f t="shared" si="6"/>
        <v>0</v>
      </c>
      <c r="P54" s="21">
        <f t="shared" si="6"/>
        <v>0</v>
      </c>
      <c r="Q54" s="21">
        <f t="shared" si="6"/>
        <v>0</v>
      </c>
      <c r="R54" s="21">
        <f t="shared" si="6"/>
        <v>1992665.2999999998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3100000</v>
      </c>
      <c r="E55" s="23">
        <f>IFERROR(VLOOKUP(Tabla5[[#This Row],[DETALLE]],[1]!P1PRESUPUESTO[#Data],3,FALSE),0)</f>
        <v>5690000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38365.39</v>
      </c>
      <c r="H55" s="23">
        <f>IFERROR(VLOOKUP(Tabla5[[#This Row],[DETALLE]],[1]!P3EJECUCION[#All],4,FALSE),0)</f>
        <v>274727.42</v>
      </c>
      <c r="I55" s="23">
        <f>IFERROR(VLOOKUP(Tabla5[[#This Row],[DETALLE]],[1]!P3EJECUCION[#All],5,FALSE),0)</f>
        <v>1132945.3899999999</v>
      </c>
      <c r="J55" s="23">
        <f>IFERROR(VLOOKUP(Tabla5[[#This Row],[DETALLE]],[1]!P3EJECUCION[#All],6,FALSE),0)</f>
        <v>490459.1</v>
      </c>
      <c r="K55" s="23">
        <f>IFERROR(VLOOKUP(Tabla5[[#This Row],[DETALLE]],[1]!P3EJECUCION[#All],7,FALSE),0)</f>
        <v>0</v>
      </c>
      <c r="L55" s="23">
        <f>IFERROR(VLOOKUP(Tabla5[[#This Row],[DETALLE]],[1]!P3EJECUCION[#All],8,FALSE),0)</f>
        <v>0</v>
      </c>
      <c r="M55" s="23">
        <f>IFERROR(VLOOKUP(Tabla5[[#This Row],[DETALLE]],[1]!P3EJECUCION[#All],9,FALSE),0)</f>
        <v>0</v>
      </c>
      <c r="N55" s="23">
        <f>IFERROR(VLOOKUP(Tabla5[[#This Row],[DETALLE]],[1]!P3EJECUCION[#Data],10,FALSE),0)</f>
        <v>0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1936497.2999999998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0</v>
      </c>
      <c r="E56" s="23">
        <f>IFERROR(VLOOKUP(Tabla5[[#This Row],[DETALLE]],[1]!P1PRESUPUESTO[#Data],3,FALSE),0)</f>
        <v>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0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0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0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0</v>
      </c>
      <c r="Q58" s="23">
        <f>IFERROR(VLOOKUP(Tabla5[[#This Row],[DETALLE]],[1]!P3EJECUCION[#Data],13,FALSE),0)</f>
        <v>0</v>
      </c>
      <c r="R58" s="24">
        <f>SUM(Tabla5[[#This Row],[Enero ]:[Diciembre]])</f>
        <v>0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1200000</v>
      </c>
      <c r="E59" s="23">
        <f>IFERROR(VLOOKUP(Tabla5[[#This Row],[DETALLE]],[1]!P1PRESUPUESTO[#Data],3,FALSE),0)</f>
        <v>1810000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0</v>
      </c>
      <c r="K59" s="23">
        <f>IFERROR(VLOOKUP(Tabla5[[#This Row],[DETALLE]],[1]!P3EJECUCION[#All],7,FALSE),0)</f>
        <v>0</v>
      </c>
      <c r="L59" s="23">
        <f>IFERROR(VLOOKUP(Tabla5[[#This Row],[DETALLE]],[1]!P3EJECUCION[#All],8,FALSE),0)</f>
        <v>0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0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0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200000</v>
      </c>
      <c r="E60" s="23">
        <f>IFERROR(VLOOKUP(Tabla5[[#This Row],[DETALLE]],[1]!P1PRESUPUESTO[#Data],3,FALSE),0)</f>
        <v>100000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56168</v>
      </c>
      <c r="K60" s="23">
        <f>IFERROR(VLOOKUP(Tabla5[[#This Row],[DETALLE]],[1]!P3EJECUCION[#All],7,FALSE),0)</f>
        <v>0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56168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286978631</v>
      </c>
      <c r="E85" s="28">
        <f t="shared" ref="E85:R85" si="12">E12+E18+E28+E38+E47+E54+E64+E69+E72+E76</f>
        <v>376550620</v>
      </c>
      <c r="F85" s="28">
        <f>F12+F18+F28+F38+F47+F54+F64+F69+F72+F76</f>
        <v>13337736.190000001</v>
      </c>
      <c r="G85" s="28">
        <f t="shared" si="12"/>
        <v>12989081.09</v>
      </c>
      <c r="H85" s="28">
        <f>H12+H18+H28+H38+H47+H54+H64+H69+H72+H76</f>
        <v>23334886.010000002</v>
      </c>
      <c r="I85" s="28">
        <f t="shared" si="12"/>
        <v>19489911.690000001</v>
      </c>
      <c r="J85" s="28">
        <f t="shared" si="12"/>
        <v>16472057.41</v>
      </c>
      <c r="K85" s="28">
        <f t="shared" si="12"/>
        <v>0</v>
      </c>
      <c r="L85" s="28">
        <f t="shared" si="12"/>
        <v>0</v>
      </c>
      <c r="M85" s="28">
        <f t="shared" si="12"/>
        <v>0</v>
      </c>
      <c r="N85" s="28">
        <f t="shared" si="12"/>
        <v>0</v>
      </c>
      <c r="O85" s="28">
        <f t="shared" si="12"/>
        <v>0</v>
      </c>
      <c r="P85" s="28">
        <f t="shared" si="12"/>
        <v>0</v>
      </c>
      <c r="Q85" s="28">
        <f t="shared" si="12"/>
        <v>0</v>
      </c>
      <c r="R85" s="28">
        <f t="shared" si="12"/>
        <v>85623672.390000001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2026-06-02T16:14:58Z</cp:lastPrinted>
  <dcterms:created xsi:type="dcterms:W3CDTF">2026-06-02T16:14:55Z</dcterms:created>
  <dcterms:modified xsi:type="dcterms:W3CDTF">2026-06-02T16:15:19Z</dcterms:modified>
</cp:coreProperties>
</file>