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2A4F3D5-CF64-451B-9014-BB9205D0E858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ABRIL" sheetId="11" r:id="rId2"/>
  </sheets>
  <definedNames>
    <definedName name="_xlnm._FilterDatabase" localSheetId="1" hidden="1">ABRIL!$A$8:$H$64</definedName>
    <definedName name="_xlnm.Print_Area" localSheetId="1">ABRIL!$A$1:$H$65</definedName>
    <definedName name="_xlnm.Print_Titles" localSheetId="1">ABRIL!$1:$8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1" l="1"/>
  <c r="H60" i="11"/>
  <c r="H36" i="11"/>
  <c r="H18" i="11"/>
  <c r="H40" i="11"/>
  <c r="H41" i="11"/>
  <c r="H54" i="11"/>
  <c r="H27" i="11"/>
  <c r="E59" i="11"/>
  <c r="H43" i="11"/>
  <c r="H45" i="11"/>
  <c r="G11" i="11"/>
  <c r="E11" i="11"/>
  <c r="H50" i="11"/>
  <c r="G61" i="11"/>
  <c r="E62" i="11"/>
  <c r="E58" i="11"/>
  <c r="G58" i="11"/>
  <c r="E26" i="11"/>
  <c r="E63" i="11"/>
  <c r="H63" i="11" s="1"/>
  <c r="E53" i="11"/>
  <c r="G19" i="11"/>
  <c r="G10" i="11"/>
  <c r="G35" i="11"/>
  <c r="E35" i="11"/>
  <c r="E14" i="11"/>
  <c r="H57" i="11"/>
  <c r="H49" i="11"/>
  <c r="H22" i="11"/>
  <c r="H52" i="11"/>
  <c r="H31" i="11"/>
  <c r="H16" i="11"/>
  <c r="G62" i="11"/>
  <c r="H42" i="11"/>
  <c r="H24" i="11"/>
  <c r="H15" i="11"/>
  <c r="H32" i="11"/>
  <c r="H39" i="11"/>
  <c r="G64" i="11" l="1"/>
  <c r="E71" i="11" s="1"/>
  <c r="H21" i="11"/>
  <c r="H33" i="11" l="1"/>
  <c r="H46" i="11"/>
  <c r="H37" i="11"/>
  <c r="H30" i="11"/>
  <c r="H13" i="11"/>
  <c r="H53" i="11"/>
  <c r="E64" i="11" l="1"/>
  <c r="H35" i="11"/>
  <c r="H47" i="11"/>
  <c r="H58" i="11"/>
  <c r="H59" i="11"/>
  <c r="H61" i="11"/>
  <c r="H9" i="11"/>
  <c r="H10" i="11"/>
  <c r="H12" i="11"/>
  <c r="H14" i="11"/>
  <c r="H17" i="11"/>
  <c r="H19" i="11"/>
  <c r="H20" i="11"/>
  <c r="H23" i="11"/>
  <c r="H28" i="11"/>
  <c r="H29" i="11"/>
  <c r="H34" i="11"/>
  <c r="H44" i="11"/>
  <c r="H55" i="11"/>
  <c r="H56" i="11"/>
  <c r="H51" i="11"/>
  <c r="H38" i="11"/>
  <c r="H62" i="11"/>
  <c r="H25" i="11"/>
  <c r="H26" i="11"/>
  <c r="H11" i="11" l="1"/>
  <c r="H64" i="11" s="1"/>
</calcChain>
</file>

<file path=xl/sharedStrings.xml><?xml version="1.0" encoding="utf-8"?>
<sst xmlns="http://schemas.openxmlformats.org/spreadsheetml/2006/main" count="181" uniqueCount="175">
  <si>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</si>
  <si>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</si>
  <si>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</si>
  <si>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</si>
  <si>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</si>
  <si>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</si>
  <si>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</si>
  <si>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</si>
  <si>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</si>
  <si>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</si>
  <si>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</si>
  <si>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</si>
  <si>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</si>
  <si>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</si>
  <si>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</si>
  <si>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</si>
  <si>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</si>
  <si>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</si>
  <si>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</si>
  <si>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</si>
  <si>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</si>
  <si>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</si>
  <si>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</si>
  <si>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</si>
  <si>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</si>
  <si>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</si>
  <si>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</si>
  <si>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</si>
  <si>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</si>
  <si>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</si>
  <si>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</si>
  <si>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</si>
  <si>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</si>
  <si>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</si>
  <si>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</si>
  <si>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</si>
  <si>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</si>
  <si>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</si>
  <si>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</si>
  <si>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</si>
  <si>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</si>
  <si>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</si>
  <si>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</si>
  <si>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</si>
  <si>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</si>
  <si>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</si>
  <si>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</si>
  <si>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</si>
  <si>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</si>
  <si>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</si>
  <si>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</si>
  <si>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</si>
  <si>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</si>
  <si>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</si>
  <si>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</si>
  <si>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</si>
  <si>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</si>
  <si>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</si>
  <si>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</si>
  <si>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</si>
  <si>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</si>
  <si>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</si>
  <si>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</si>
  <si>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</si>
  <si>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</si>
  <si>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</si>
  <si>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</si>
  <si>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</si>
  <si>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</si>
  <si>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</si>
  <si>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</si>
  <si>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</si>
  <si>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</si>
  <si>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</si>
  <si>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</si>
  <si>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</si>
  <si>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</si>
  <si>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</si>
  <si>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</si>
  <si>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</si>
  <si>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</si>
  <si>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</si>
  <si>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</si>
  <si>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</si>
  <si>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</si>
  <si>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</si>
  <si>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</si>
  <si>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</si>
  <si>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</si>
  <si>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</si>
  <si>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</si>
  <si>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</si>
  <si>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</si>
  <si>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</si>
  <si>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</si>
  <si>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LA COCINA DE DONA MARY</t>
  </si>
  <si>
    <t>GAJAV SUPPLY</t>
  </si>
  <si>
    <t>O/C#11/24</t>
  </si>
  <si>
    <t>CONTRATO BS-398/26</t>
  </si>
  <si>
    <t>P/Mantenimiento vehículos de la institución.</t>
  </si>
  <si>
    <t>DOMINGO SANTANA MEDINA</t>
  </si>
  <si>
    <t>P/Legalizacion de documentos del CNZFE.</t>
  </si>
  <si>
    <t>B1500000195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</si>
  <si>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</si>
  <si>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</si>
  <si>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</si>
  <si>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</si>
  <si>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</si>
  <si>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O/C#05/26</t>
  </si>
  <si>
    <t>E450000012880/13226</t>
  </si>
  <si>
    <t>P/Renovacion licencias informaticas.</t>
  </si>
  <si>
    <t>B&amp;H MOBILIARIO SRL</t>
  </si>
  <si>
    <t xml:space="preserve">P/Compra mobiliario y equipos de la institucion. </t>
  </si>
  <si>
    <t>O/C# 25/26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</si>
  <si>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</si>
  <si>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</si>
  <si>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</si>
  <si>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</si>
  <si>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</si>
  <si>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</si>
  <si>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</si>
  <si>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</si>
  <si>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</si>
  <si>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</si>
  <si>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</si>
  <si>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</si>
  <si>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</si>
  <si>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</si>
  <si>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</si>
  <si>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</si>
  <si>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</si>
  <si>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</si>
  <si>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</si>
  <si>
    <t>CORRESPONDIENTE AL 30 DE ABRIL 2026</t>
  </si>
  <si>
    <t>20/03-16/04/26</t>
  </si>
  <si>
    <t>E450000007412/7618/7759/7954</t>
  </si>
  <si>
    <t>E450000085334</t>
  </si>
  <si>
    <t>E450000003210/3271</t>
  </si>
  <si>
    <t>26/03-28/04/26</t>
  </si>
  <si>
    <t>E450000005798/5960</t>
  </si>
  <si>
    <t>E45000106825</t>
  </si>
  <si>
    <t>PWA EIRL</t>
  </si>
  <si>
    <t>E450000027810/27811</t>
  </si>
  <si>
    <t>09/04-15/04/2026</t>
  </si>
  <si>
    <t>E450000023710-24046</t>
  </si>
  <si>
    <t>MARCO RACK &amp; TRAMERIA</t>
  </si>
  <si>
    <t xml:space="preserve">P/Compra tramerias p/archivo, dpto. Contabilidad de la institucion. </t>
  </si>
  <si>
    <t>E450000000011</t>
  </si>
  <si>
    <t>E450000000162</t>
  </si>
  <si>
    <t>B1500073623</t>
  </si>
  <si>
    <t>FT-4187</t>
  </si>
  <si>
    <t>O/C# 37/2026</t>
  </si>
  <si>
    <t>E450000000063</t>
  </si>
  <si>
    <t>EDITORA LISTIN DIARIO CXA</t>
  </si>
  <si>
    <t xml:space="preserve">SERVICES TRAVEL </t>
  </si>
  <si>
    <t>LIBRERIA Y PAPELERIA HNOS. SOLANO SRL</t>
  </si>
  <si>
    <t xml:space="preserve">LAVANDERIA ROYAL </t>
  </si>
  <si>
    <t>BANDERAS DEL MUNDO SRL</t>
  </si>
  <si>
    <t xml:space="preserve">IMPRESOS TRES TINTAS </t>
  </si>
  <si>
    <t>TECHBOX</t>
  </si>
  <si>
    <t>PADRON OFFICE SUPLY</t>
  </si>
  <si>
    <t>P/Compra Equipos tecnologicos p/uso de la institución.</t>
  </si>
  <si>
    <t>B1500000026</t>
  </si>
  <si>
    <t>P/Seguros de viajes oficiales de la institucion.</t>
  </si>
  <si>
    <t>O/C#59/26</t>
  </si>
  <si>
    <t>E450000000048/58</t>
  </si>
  <si>
    <t>E450000000355</t>
  </si>
  <si>
    <t>P/Compra banderas para uso de la institución.</t>
  </si>
  <si>
    <t>B1500002316</t>
  </si>
  <si>
    <t>P/Renovación suscripción anual periodico circulación  nacional.</t>
  </si>
  <si>
    <t>E450000002036</t>
  </si>
  <si>
    <t>P/Impresos tarjetas de presentación para colaboradores de la institución.</t>
  </si>
  <si>
    <t>E450000000015</t>
  </si>
  <si>
    <t>P/Servicios de lavanderia (LAVADO Y PLANCHADO).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</si>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</sst>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ABRIL!$B$7:$B$8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ABRIL!$B$9:$B$64</c:f>
              <c:numCache>
                <c:formatCode>m/d/yyyy</c:formatCode>
                <c:ptCount val="56"/>
                <c:pt idx="0">
                  <c:v>46113</c:v>
                </c:pt>
                <c:pt idx="1">
                  <c:v>46113</c:v>
                </c:pt>
                <c:pt idx="2">
                  <c:v>0</c:v>
                </c:pt>
                <c:pt idx="3">
                  <c:v>46113</c:v>
                </c:pt>
                <c:pt idx="4">
                  <c:v>46113</c:v>
                </c:pt>
                <c:pt idx="5">
                  <c:v>46113</c:v>
                </c:pt>
                <c:pt idx="6">
                  <c:v>46128</c:v>
                </c:pt>
                <c:pt idx="7">
                  <c:v>46090</c:v>
                </c:pt>
                <c:pt idx="8">
                  <c:v>46113</c:v>
                </c:pt>
                <c:pt idx="9">
                  <c:v>46136</c:v>
                </c:pt>
                <c:pt idx="10">
                  <c:v>46113</c:v>
                </c:pt>
                <c:pt idx="11">
                  <c:v>46121</c:v>
                </c:pt>
                <c:pt idx="12">
                  <c:v>46082</c:v>
                </c:pt>
                <c:pt idx="13">
                  <c:v>46113</c:v>
                </c:pt>
                <c:pt idx="14">
                  <c:v>46112</c:v>
                </c:pt>
                <c:pt idx="15">
                  <c:v>46097</c:v>
                </c:pt>
                <c:pt idx="16">
                  <c:v>46113</c:v>
                </c:pt>
                <c:pt idx="17">
                  <c:v>46113</c:v>
                </c:pt>
                <c:pt idx="18">
                  <c:v>46127</c:v>
                </c:pt>
                <c:pt idx="19">
                  <c:v>46113</c:v>
                </c:pt>
                <c:pt idx="20">
                  <c:v>46107</c:v>
                </c:pt>
                <c:pt idx="21">
                  <c:v>46113</c:v>
                </c:pt>
                <c:pt idx="22">
                  <c:v>46082</c:v>
                </c:pt>
                <c:pt idx="23">
                  <c:v>46113</c:v>
                </c:pt>
                <c:pt idx="24">
                  <c:v>46113</c:v>
                </c:pt>
                <c:pt idx="25">
                  <c:v>46113</c:v>
                </c:pt>
                <c:pt idx="26">
                  <c:v>0</c:v>
                </c:pt>
                <c:pt idx="27">
                  <c:v>46129</c:v>
                </c:pt>
                <c:pt idx="28">
                  <c:v>46013</c:v>
                </c:pt>
                <c:pt idx="29">
                  <c:v>46113</c:v>
                </c:pt>
                <c:pt idx="30">
                  <c:v>46082</c:v>
                </c:pt>
                <c:pt idx="31">
                  <c:v>46108</c:v>
                </c:pt>
                <c:pt idx="32">
                  <c:v>46128</c:v>
                </c:pt>
                <c:pt idx="33">
                  <c:v>46083</c:v>
                </c:pt>
                <c:pt idx="34">
                  <c:v>46126</c:v>
                </c:pt>
                <c:pt idx="35">
                  <c:v>46113</c:v>
                </c:pt>
                <c:pt idx="36">
                  <c:v>46104</c:v>
                </c:pt>
                <c:pt idx="37">
                  <c:v>46093</c:v>
                </c:pt>
                <c:pt idx="38">
                  <c:v>46113</c:v>
                </c:pt>
                <c:pt idx="39">
                  <c:v>46141</c:v>
                </c:pt>
                <c:pt idx="40">
                  <c:v>46104</c:v>
                </c:pt>
                <c:pt idx="41">
                  <c:v>46119</c:v>
                </c:pt>
                <c:pt idx="42">
                  <c:v>46113</c:v>
                </c:pt>
                <c:pt idx="43">
                  <c:v>46104</c:v>
                </c:pt>
                <c:pt idx="44">
                  <c:v>46113</c:v>
                </c:pt>
                <c:pt idx="45">
                  <c:v>46139</c:v>
                </c:pt>
                <c:pt idx="46">
                  <c:v>46113</c:v>
                </c:pt>
                <c:pt idx="47">
                  <c:v>46113</c:v>
                </c:pt>
                <c:pt idx="48">
                  <c:v>46082</c:v>
                </c:pt>
                <c:pt idx="49">
                  <c:v>46113</c:v>
                </c:pt>
                <c:pt idx="50">
                  <c:v>46093</c:v>
                </c:pt>
                <c:pt idx="51">
                  <c:v>46140</c:v>
                </c:pt>
                <c:pt idx="52">
                  <c:v>46113</c:v>
                </c:pt>
                <c:pt idx="53">
                  <c:v>0</c:v>
                </c:pt>
                <c:pt idx="54">
                  <c:v>46113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ABRIL!$C$7:$C$8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ABRIL!$C$9:$C$64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>
                  <c:v>0</c:v>
                </c:pt>
                <c:pt idx="12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>
                  <c:v>0</c:v>
                </c:pt>
                <c:pt idx="25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 formatCode="@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 formatCode="@">
                  <c:v>0</c:v>
                </c:pt>
                <c:pt idx="45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ABRIL!$D$7:$D$8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ABRIL!$D$9:$D$64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ABRIL!$E$7:$E$8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ABRIL!$E$9:$E$64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227685</c:v>
                </c:pt>
                <c:pt idx="2">
                  <c:v>207644.28</c:v>
                </c:pt>
                <c:pt idx="3">
                  <c:v>62048.01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675</c:v>
                </c:pt>
                <c:pt idx="7">
                  <c:v>6077</c:v>
                </c:pt>
                <c:pt idx="8">
                  <c:v>1200000</c:v>
                </c:pt>
                <c:pt idx="9">
                  <c:v>10396</c:v>
                </c:pt>
                <c:pt idx="10">
                  <c:v>8904408.5899999999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195491</c:v>
                </c:pt>
                <c:pt idx="17">
                  <c:v>596925</c:v>
                </c:pt>
                <c:pt idx="18">
                  <c:v>3450</c:v>
                </c:pt>
                <c:pt idx="19">
                  <c:v>243321.77</c:v>
                </c:pt>
                <c:pt idx="20">
                  <c:v>321227.96000000002</c:v>
                </c:pt>
                <c:pt idx="21">
                  <c:v>142299.72</c:v>
                </c:pt>
                <c:pt idx="22">
                  <c:v>29935.25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1404159.2799999998</c:v>
                </c:pt>
                <c:pt idx="27">
                  <c:v>20650</c:v>
                </c:pt>
                <c:pt idx="28">
                  <c:v>56800.02</c:v>
                </c:pt>
                <c:pt idx="29">
                  <c:v>12316.6</c:v>
                </c:pt>
                <c:pt idx="30">
                  <c:v>743850</c:v>
                </c:pt>
                <c:pt idx="31">
                  <c:v>22184</c:v>
                </c:pt>
                <c:pt idx="32">
                  <c:v>39800.01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46594.07</c:v>
                </c:pt>
                <c:pt idx="41">
                  <c:v>460799.3</c:v>
                </c:pt>
                <c:pt idx="42">
                  <c:v>235136.27</c:v>
                </c:pt>
                <c:pt idx="43">
                  <c:v>24700.01</c:v>
                </c:pt>
                <c:pt idx="44">
                  <c:v>93902.150000000009</c:v>
                </c:pt>
                <c:pt idx="45">
                  <c:v>95000</c:v>
                </c:pt>
                <c:pt idx="46">
                  <c:v>32450</c:v>
                </c:pt>
                <c:pt idx="47">
                  <c:v>261440.86</c:v>
                </c:pt>
                <c:pt idx="48">
                  <c:v>424800</c:v>
                </c:pt>
                <c:pt idx="49">
                  <c:v>343575.01999999996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627460.16</c:v>
                </c:pt>
                <c:pt idx="53">
                  <c:v>180727.37</c:v>
                </c:pt>
                <c:pt idx="54">
                  <c:v>607221.78999999992</c:v>
                </c:pt>
                <c:pt idx="55">
                  <c:v>24221118.450000003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ABRIL!$F$7:$F$8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ABRIL!$F$9:$F$64</c:f>
              <c:numCache>
                <c:formatCode>m/d/yyyy</c:formatCode>
                <c:ptCount val="56"/>
                <c:pt idx="0">
                  <c:v>46142</c:v>
                </c:pt>
                <c:pt idx="1">
                  <c:v>46142</c:v>
                </c:pt>
                <c:pt idx="2">
                  <c:v>46135</c:v>
                </c:pt>
                <c:pt idx="3">
                  <c:v>46132</c:v>
                </c:pt>
                <c:pt idx="4">
                  <c:v>46142</c:v>
                </c:pt>
                <c:pt idx="5">
                  <c:v>46142</c:v>
                </c:pt>
                <c:pt idx="6">
                  <c:v>46135</c:v>
                </c:pt>
                <c:pt idx="7">
                  <c:v>46142</c:v>
                </c:pt>
                <c:pt idx="8">
                  <c:v>46134</c:v>
                </c:pt>
                <c:pt idx="9">
                  <c:v>46142</c:v>
                </c:pt>
                <c:pt idx="10">
                  <c:v>46132</c:v>
                </c:pt>
                <c:pt idx="11">
                  <c:v>46128</c:v>
                </c:pt>
                <c:pt idx="12">
                  <c:v>46142</c:v>
                </c:pt>
                <c:pt idx="13">
                  <c:v>46129</c:v>
                </c:pt>
                <c:pt idx="14">
                  <c:v>46128</c:v>
                </c:pt>
                <c:pt idx="15">
                  <c:v>46142</c:v>
                </c:pt>
                <c:pt idx="16">
                  <c:v>46142</c:v>
                </c:pt>
                <c:pt idx="17">
                  <c:v>46132</c:v>
                </c:pt>
                <c:pt idx="18">
                  <c:v>46142</c:v>
                </c:pt>
                <c:pt idx="19">
                  <c:v>46142</c:v>
                </c:pt>
                <c:pt idx="20">
                  <c:v>46142</c:v>
                </c:pt>
                <c:pt idx="21">
                  <c:v>46142</c:v>
                </c:pt>
                <c:pt idx="22">
                  <c:v>46142</c:v>
                </c:pt>
                <c:pt idx="23">
                  <c:v>46142</c:v>
                </c:pt>
                <c:pt idx="24">
                  <c:v>46142</c:v>
                </c:pt>
                <c:pt idx="25">
                  <c:v>46142</c:v>
                </c:pt>
                <c:pt idx="26">
                  <c:v>46142</c:v>
                </c:pt>
                <c:pt idx="27">
                  <c:v>46142</c:v>
                </c:pt>
                <c:pt idx="28">
                  <c:v>46132</c:v>
                </c:pt>
                <c:pt idx="29">
                  <c:v>46142</c:v>
                </c:pt>
                <c:pt idx="30">
                  <c:v>46129</c:v>
                </c:pt>
                <c:pt idx="31">
                  <c:v>46142</c:v>
                </c:pt>
                <c:pt idx="32">
                  <c:v>46142</c:v>
                </c:pt>
                <c:pt idx="33">
                  <c:v>46142</c:v>
                </c:pt>
                <c:pt idx="34">
                  <c:v>46141</c:v>
                </c:pt>
                <c:pt idx="35">
                  <c:v>46142</c:v>
                </c:pt>
                <c:pt idx="36">
                  <c:v>46126</c:v>
                </c:pt>
                <c:pt idx="37">
                  <c:v>46142</c:v>
                </c:pt>
                <c:pt idx="38">
                  <c:v>46142</c:v>
                </c:pt>
                <c:pt idx="39">
                  <c:v>46142</c:v>
                </c:pt>
                <c:pt idx="40">
                  <c:v>46128</c:v>
                </c:pt>
                <c:pt idx="41">
                  <c:v>46134</c:v>
                </c:pt>
                <c:pt idx="42">
                  <c:v>46142</c:v>
                </c:pt>
                <c:pt idx="43">
                  <c:v>46126</c:v>
                </c:pt>
                <c:pt idx="44">
                  <c:v>46128</c:v>
                </c:pt>
                <c:pt idx="45">
                  <c:v>46142</c:v>
                </c:pt>
                <c:pt idx="46">
                  <c:v>46142</c:v>
                </c:pt>
                <c:pt idx="47">
                  <c:v>46142</c:v>
                </c:pt>
                <c:pt idx="48">
                  <c:v>46113</c:v>
                </c:pt>
                <c:pt idx="49">
                  <c:v>46142</c:v>
                </c:pt>
                <c:pt idx="50">
                  <c:v>46142</c:v>
                </c:pt>
                <c:pt idx="51">
                  <c:v>46142</c:v>
                </c:pt>
                <c:pt idx="52">
                  <c:v>46142</c:v>
                </c:pt>
                <c:pt idx="53">
                  <c:v>46128</c:v>
                </c:pt>
                <c:pt idx="54">
                  <c:v>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ABRIL!$G$7:$G$8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ABRIL!$G$9:$G$64</c:f>
              <c:numCache>
                <c:formatCode>_(* #,##0.00_);_(* \(#,##0.00\);_(* "-"??_);_(@_)</c:formatCode>
                <c:ptCount val="56"/>
                <c:pt idx="0">
                  <c:v>0</c:v>
                </c:pt>
                <c:pt idx="1">
                  <c:v>13983</c:v>
                </c:pt>
                <c:pt idx="2">
                  <c:v>207644.28</c:v>
                </c:pt>
                <c:pt idx="3">
                  <c:v>16745</c:v>
                </c:pt>
                <c:pt idx="4">
                  <c:v>0</c:v>
                </c:pt>
                <c:pt idx="5">
                  <c:v>0</c:v>
                </c:pt>
                <c:pt idx="6">
                  <c:v>675</c:v>
                </c:pt>
                <c:pt idx="7">
                  <c:v>6077</c:v>
                </c:pt>
                <c:pt idx="8">
                  <c:v>600000</c:v>
                </c:pt>
                <c:pt idx="9">
                  <c:v>0</c:v>
                </c:pt>
                <c:pt idx="10">
                  <c:v>3532890.6300000004</c:v>
                </c:pt>
                <c:pt idx="11">
                  <c:v>8506.7999999999993</c:v>
                </c:pt>
                <c:pt idx="13">
                  <c:v>18999.990000000002</c:v>
                </c:pt>
                <c:pt idx="14">
                  <c:v>254140.94</c:v>
                </c:pt>
                <c:pt idx="15">
                  <c:v>118000</c:v>
                </c:pt>
                <c:pt idx="16">
                  <c:v>0</c:v>
                </c:pt>
                <c:pt idx="17">
                  <c:v>26432</c:v>
                </c:pt>
                <c:pt idx="18">
                  <c:v>0</c:v>
                </c:pt>
                <c:pt idx="19">
                  <c:v>0</c:v>
                </c:pt>
                <c:pt idx="20">
                  <c:v>321227.96000000002</c:v>
                </c:pt>
                <c:pt idx="21">
                  <c:v>0</c:v>
                </c:pt>
                <c:pt idx="22">
                  <c:v>29935.25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1209221.5699999998</c:v>
                </c:pt>
                <c:pt idx="27">
                  <c:v>0</c:v>
                </c:pt>
                <c:pt idx="28">
                  <c:v>56800.02</c:v>
                </c:pt>
                <c:pt idx="29">
                  <c:v>0</c:v>
                </c:pt>
                <c:pt idx="30">
                  <c:v>42660</c:v>
                </c:pt>
                <c:pt idx="31">
                  <c:v>0</c:v>
                </c:pt>
                <c:pt idx="32">
                  <c:v>0</c:v>
                </c:pt>
                <c:pt idx="33">
                  <c:v>140000</c:v>
                </c:pt>
                <c:pt idx="34">
                  <c:v>72782.399999999994</c:v>
                </c:pt>
                <c:pt idx="35">
                  <c:v>0</c:v>
                </c:pt>
                <c:pt idx="36">
                  <c:v>23379.95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46594.07</c:v>
                </c:pt>
                <c:pt idx="41">
                  <c:v>460799.3</c:v>
                </c:pt>
                <c:pt idx="42">
                  <c:v>0</c:v>
                </c:pt>
                <c:pt idx="43">
                  <c:v>24700.01</c:v>
                </c:pt>
                <c:pt idx="44">
                  <c:v>12387.1</c:v>
                </c:pt>
                <c:pt idx="45">
                  <c:v>0</c:v>
                </c:pt>
                <c:pt idx="46">
                  <c:v>6490</c:v>
                </c:pt>
                <c:pt idx="47">
                  <c:v>36011.24</c:v>
                </c:pt>
                <c:pt idx="48">
                  <c:v>424800</c:v>
                </c:pt>
                <c:pt idx="49">
                  <c:v>151549.35999999999</c:v>
                </c:pt>
                <c:pt idx="50">
                  <c:v>0</c:v>
                </c:pt>
                <c:pt idx="51">
                  <c:v>0</c:v>
                </c:pt>
                <c:pt idx="52">
                  <c:v>53453.65</c:v>
                </c:pt>
                <c:pt idx="53">
                  <c:v>90363.68</c:v>
                </c:pt>
                <c:pt idx="54">
                  <c:v>310182.64</c:v>
                </c:pt>
                <c:pt idx="55">
                  <c:v>8317432.8399999999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ABRIL!$H$7:$H$8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ABRIL!$A$9:$A$64</c:f>
              <c:strCache>
                <c:ptCount val="56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B&amp;H MOBILIARIO SRL</c:v>
                </c:pt>
                <c:pt idx="8">
                  <c:v>BANCO DE RESERVAS DE LA REP. DOM.</c:v>
                </c:pt>
                <c:pt idx="9">
                  <c:v>BANDERAS DEL MUNDO SRL</c:v>
                </c:pt>
                <c:pt idx="10">
                  <c:v>C&amp;C TECHNOLOGY (KHARITES)</c:v>
                </c:pt>
                <c:pt idx="11">
                  <c:v>CAASD</c:v>
                </c:pt>
                <c:pt idx="12">
                  <c:v>CENTRO CUESTA NACIONAL C POR A</c:v>
                </c:pt>
                <c:pt idx="13">
                  <c:v>CENTRO XPERT SRL</c:v>
                </c:pt>
                <c:pt idx="14">
                  <c:v>COMPANIA DOMINICANA DE TELEFONOS </c:v>
                </c:pt>
                <c:pt idx="15">
                  <c:v>DOMINGO SANTANA MEDINA</c:v>
                </c:pt>
                <c:pt idx="16">
                  <c:v>DR PETROLEUM</c:v>
                </c:pt>
                <c:pt idx="17">
                  <c:v>EDITORA EL CARIBE </c:v>
                </c:pt>
                <c:pt idx="18">
                  <c:v>EDITORA LISTIN DIARIO CXA</c:v>
                </c:pt>
                <c:pt idx="19">
                  <c:v>EL SAZON DE MAMA ZUNI </c:v>
                </c:pt>
                <c:pt idx="20">
                  <c:v>EMPRESA DISTRIBUIDORA DE ELECTRICIDAD DEL ESTE S.A</c:v>
                </c:pt>
                <c:pt idx="21">
                  <c:v>EXQUISITECES VIRGINIA </c:v>
                </c:pt>
                <c:pt idx="22">
                  <c:v>FARMAHISPANA</c:v>
                </c:pt>
                <c:pt idx="23">
                  <c:v>GAJAV SUPPLY</c:v>
                </c:pt>
                <c:pt idx="24">
                  <c:v>GOMERA Y ASOCIADOS </c:v>
                </c:pt>
                <c:pt idx="25">
                  <c:v>GRUPO BVC SRL</c:v>
                </c:pt>
                <c:pt idx="26">
                  <c:v>HUMANO SEGUROS S A</c:v>
                </c:pt>
                <c:pt idx="27">
                  <c:v>IMPRESOS TRES TINTAS </c:v>
                </c:pt>
                <c:pt idx="28">
                  <c:v>INDUSTRIAS BANILEJAS C POR A</c:v>
                </c:pt>
                <c:pt idx="29">
                  <c:v>INVERSION TEJEDA VALERA F D., S R L</c:v>
                </c:pt>
                <c:pt idx="30">
                  <c:v>LA COCINA DE DONA MARY</c:v>
                </c:pt>
                <c:pt idx="31">
                  <c:v>LAVANDERIA ROYAL </c:v>
                </c:pt>
                <c:pt idx="32">
                  <c:v>LIBRERIA Y PAPELERIA HNOS. SOLANO SRL</c:v>
                </c:pt>
                <c:pt idx="33">
                  <c:v>MANZUETA &amp; PENA GROUP </c:v>
                </c:pt>
                <c:pt idx="34">
                  <c:v>MARCO RACK &amp; TRAMERIA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PADRON OFFICE SUPLY</c:v>
                </c:pt>
                <c:pt idx="40">
                  <c:v>PAPELERIA KAKMON SRL</c:v>
                </c:pt>
                <c:pt idx="41">
                  <c:v>PWA EIRL</c:v>
                </c:pt>
                <c:pt idx="42">
                  <c:v>SAN MIGUEL C POR A</c:v>
                </c:pt>
                <c:pt idx="43">
                  <c:v>SANTANA GERMAN SUPPLY BATERIA</c:v>
                </c:pt>
                <c:pt idx="44">
                  <c:v>SEGUROS UNIVERSAL</c:v>
                </c:pt>
                <c:pt idx="45">
                  <c:v>SERVICES TRAVEL </c:v>
                </c:pt>
                <c:pt idx="46">
                  <c:v>SERVICIOS E INSTALACIONES TECNICAS SRL</c:v>
                </c:pt>
                <c:pt idx="47">
                  <c:v>SOLAJICO COMERCIAL</c:v>
                </c:pt>
                <c:pt idx="48">
                  <c:v>SOLO TU TV SRL</c:v>
                </c:pt>
                <c:pt idx="49">
                  <c:v>SOLUCIONES INTEGRALES SRL</c:v>
                </c:pt>
                <c:pt idx="50">
                  <c:v>SUMINISTROS GUIPAK SRL</c:v>
                </c:pt>
                <c:pt idx="51">
                  <c:v>TECHBOX</c:v>
                </c:pt>
                <c:pt idx="52">
                  <c:v>VIAMAR </c:v>
                </c:pt>
                <c:pt idx="53">
                  <c:v>WINDTELECOM, SA</c:v>
                </c:pt>
                <c:pt idx="54">
                  <c:v>WINPE GROUP </c:v>
                </c:pt>
                <c:pt idx="55">
                  <c:v>TOTAL</c:v>
                </c:pt>
              </c:strCache>
            </c:strRef>
          </c:cat>
          <c:val>
            <c:numRef>
              <c:f>ABRIL!$H$9:$H$64</c:f>
              <c:numCache>
                <c:formatCode>_(* #,##0.00_);_(* \(#,##0.00\);_(* "-"??_);_(@_)</c:formatCode>
                <c:ptCount val="56"/>
                <c:pt idx="0">
                  <c:v>31631.25</c:v>
                </c:pt>
                <c:pt idx="1">
                  <c:v>213702</c:v>
                </c:pt>
                <c:pt idx="2">
                  <c:v>0</c:v>
                </c:pt>
                <c:pt idx="3">
                  <c:v>45303.01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600000</c:v>
                </c:pt>
                <c:pt idx="9">
                  <c:v>10396</c:v>
                </c:pt>
                <c:pt idx="10">
                  <c:v>5371517.959999999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195491</c:v>
                </c:pt>
                <c:pt idx="17">
                  <c:v>570493</c:v>
                </c:pt>
                <c:pt idx="18">
                  <c:v>3450</c:v>
                </c:pt>
                <c:pt idx="19">
                  <c:v>243321.77</c:v>
                </c:pt>
                <c:pt idx="20">
                  <c:v>0</c:v>
                </c:pt>
                <c:pt idx="21">
                  <c:v>142299.72</c:v>
                </c:pt>
                <c:pt idx="22">
                  <c:v>0</c:v>
                </c:pt>
                <c:pt idx="23">
                  <c:v>112854.53</c:v>
                </c:pt>
                <c:pt idx="24">
                  <c:v>829559.13</c:v>
                </c:pt>
                <c:pt idx="25">
                  <c:v>91186.44</c:v>
                </c:pt>
                <c:pt idx="26">
                  <c:v>194937.70999999996</c:v>
                </c:pt>
                <c:pt idx="27">
                  <c:v>20650</c:v>
                </c:pt>
                <c:pt idx="28">
                  <c:v>0</c:v>
                </c:pt>
                <c:pt idx="29">
                  <c:v>12316.6</c:v>
                </c:pt>
                <c:pt idx="30">
                  <c:v>701190</c:v>
                </c:pt>
                <c:pt idx="31">
                  <c:v>22184</c:v>
                </c:pt>
                <c:pt idx="32">
                  <c:v>39800.01</c:v>
                </c:pt>
                <c:pt idx="33">
                  <c:v>0</c:v>
                </c:pt>
                <c:pt idx="34">
                  <c:v>0</c:v>
                </c:pt>
                <c:pt idx="35">
                  <c:v>812630.66</c:v>
                </c:pt>
                <c:pt idx="36">
                  <c:v>0</c:v>
                </c:pt>
                <c:pt idx="37">
                  <c:v>152128.57</c:v>
                </c:pt>
                <c:pt idx="38">
                  <c:v>236057</c:v>
                </c:pt>
                <c:pt idx="39">
                  <c:v>13569.94</c:v>
                </c:pt>
                <c:pt idx="40">
                  <c:v>0</c:v>
                </c:pt>
                <c:pt idx="41">
                  <c:v>0</c:v>
                </c:pt>
                <c:pt idx="42">
                  <c:v>235136.27</c:v>
                </c:pt>
                <c:pt idx="43">
                  <c:v>0</c:v>
                </c:pt>
                <c:pt idx="44">
                  <c:v>81515.05</c:v>
                </c:pt>
                <c:pt idx="45">
                  <c:v>95000</c:v>
                </c:pt>
                <c:pt idx="46">
                  <c:v>25960</c:v>
                </c:pt>
                <c:pt idx="47">
                  <c:v>225429.62</c:v>
                </c:pt>
                <c:pt idx="48">
                  <c:v>0</c:v>
                </c:pt>
                <c:pt idx="49">
                  <c:v>192025.65999999997</c:v>
                </c:pt>
                <c:pt idx="50">
                  <c:v>11607.650000000001</c:v>
                </c:pt>
                <c:pt idx="51">
                  <c:v>982512.01</c:v>
                </c:pt>
                <c:pt idx="52">
                  <c:v>574006.51</c:v>
                </c:pt>
                <c:pt idx="53">
                  <c:v>90363.69</c:v>
                </c:pt>
                <c:pt idx="54">
                  <c:v>297039.35999999993</c:v>
                </c:pt>
                <c:pt idx="55">
                  <c:v>15903685.819999997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680358</xdr:colOff>
      <xdr:row>1</xdr:row>
      <xdr:rowOff>126352</xdr:rowOff>
    </xdr:from>
    <xdr:to>
      <xdr:col>2</xdr:col>
      <xdr:colOff>330460</xdr:colOff>
      <xdr:row>6</xdr:row>
      <xdr:rowOff>117382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8CB111-7968-44FD-692F-1C37ED1E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531" y="194388"/>
          <a:ext cx="923342" cy="86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6"/>
  <sheetViews>
    <sheetView tabSelected="1" zoomScale="98" zoomScaleNormal="98" workbookViewId="0">
      <pane ySplit="1" topLeftCell="A2" activePane="bottomLeft" state="frozen"/>
      <selection pane="bottomLeft" activeCell="C6" sqref="C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174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133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46</v>
      </c>
      <c r="B9" s="35">
        <v>46113</v>
      </c>
      <c r="C9" s="34" t="s">
        <v>49</v>
      </c>
      <c r="D9" s="34" t="s">
        <v>114</v>
      </c>
      <c r="E9" s="53">
        <v>31631.25</v>
      </c>
      <c r="F9" s="36">
        <v>46142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46113</v>
      </c>
      <c r="C10" s="34" t="s">
        <v>33</v>
      </c>
      <c r="D10" s="34" t="s">
        <v>108</v>
      </c>
      <c r="E10" s="53">
        <v>227685</v>
      </c>
      <c r="F10" s="36">
        <v>46142</v>
      </c>
      <c r="G10" s="53">
        <f>7128+6855</f>
        <v>13983</v>
      </c>
      <c r="H10" s="37">
        <f t="shared" si="0"/>
        <v>213702</v>
      </c>
      <c r="I10" s="25"/>
    </row>
    <row r="11" spans="1:9" s="23" customFormat="1" ht="15" customHeight="1" x14ac:dyDescent="0.25">
      <c r="A11" s="34" t="s">
        <v>10</v>
      </c>
      <c r="B11" s="35" t="s">
        <v>143</v>
      </c>
      <c r="C11" s="38" t="s">
        <v>11</v>
      </c>
      <c r="D11" s="38" t="s">
        <v>144</v>
      </c>
      <c r="E11" s="39">
        <f>180107.77+27536.51</f>
        <v>207644.28</v>
      </c>
      <c r="F11" s="36">
        <v>46135</v>
      </c>
      <c r="G11" s="40">
        <f>180107.77+27536.51</f>
        <v>207644.28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46113</v>
      </c>
      <c r="C12" s="41" t="s">
        <v>36</v>
      </c>
      <c r="D12" s="54" t="s">
        <v>113</v>
      </c>
      <c r="E12" s="42">
        <v>62048.01</v>
      </c>
      <c r="F12" s="36">
        <v>46132</v>
      </c>
      <c r="G12" s="43">
        <v>16745</v>
      </c>
      <c r="H12" s="37">
        <f t="shared" si="0"/>
        <v>45303.01</v>
      </c>
      <c r="I12" s="24"/>
    </row>
    <row r="13" spans="1:9" s="22" customFormat="1" ht="15" customHeight="1" x14ac:dyDescent="0.25">
      <c r="A13" s="34" t="s">
        <v>78</v>
      </c>
      <c r="B13" s="35">
        <v>46113</v>
      </c>
      <c r="C13" s="41" t="s">
        <v>81</v>
      </c>
      <c r="D13" s="54" t="s">
        <v>90</v>
      </c>
      <c r="E13" s="42">
        <v>2407.1999999999998</v>
      </c>
      <c r="F13" s="36">
        <v>46142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46113</v>
      </c>
      <c r="C14" s="46" t="s">
        <v>34</v>
      </c>
      <c r="D14" s="47" t="s">
        <v>94</v>
      </c>
      <c r="E14" s="40">
        <f>1758737.5+665275</f>
        <v>2424012.5</v>
      </c>
      <c r="F14" s="36">
        <v>46142</v>
      </c>
      <c r="G14" s="43">
        <v>0</v>
      </c>
      <c r="H14" s="37">
        <f t="shared" si="0"/>
        <v>2424012.5</v>
      </c>
      <c r="I14" s="26"/>
    </row>
    <row r="15" spans="1:9" s="22" customFormat="1" ht="15" customHeight="1" x14ac:dyDescent="0.25">
      <c r="A15" s="34" t="s">
        <v>24</v>
      </c>
      <c r="B15" s="35">
        <v>46128</v>
      </c>
      <c r="C15" s="38" t="s">
        <v>25</v>
      </c>
      <c r="D15" s="41" t="s">
        <v>149</v>
      </c>
      <c r="E15" s="42">
        <v>675</v>
      </c>
      <c r="F15" s="36">
        <v>46135</v>
      </c>
      <c r="G15" s="43">
        <v>675</v>
      </c>
      <c r="H15" s="37">
        <f t="shared" si="0"/>
        <v>0</v>
      </c>
    </row>
    <row r="16" spans="1:9" s="22" customFormat="1" ht="15" customHeight="1" x14ac:dyDescent="0.25">
      <c r="A16" s="34" t="s">
        <v>111</v>
      </c>
      <c r="B16" s="35">
        <v>46090</v>
      </c>
      <c r="C16" s="38" t="s">
        <v>112</v>
      </c>
      <c r="D16" s="34" t="s">
        <v>148</v>
      </c>
      <c r="E16" s="39">
        <v>6077</v>
      </c>
      <c r="F16" s="36">
        <v>46142</v>
      </c>
      <c r="G16" s="40">
        <v>6077</v>
      </c>
      <c r="H16" s="37">
        <f t="shared" si="0"/>
        <v>0</v>
      </c>
    </row>
    <row r="17" spans="1:9" s="22" customFormat="1" ht="15" customHeight="1" x14ac:dyDescent="0.25">
      <c r="A17" s="34" t="s">
        <v>13</v>
      </c>
      <c r="B17" s="35">
        <v>46113</v>
      </c>
      <c r="C17" s="38" t="s">
        <v>126</v>
      </c>
      <c r="D17" s="34" t="s">
        <v>89</v>
      </c>
      <c r="E17" s="39">
        <v>1200000</v>
      </c>
      <c r="F17" s="36">
        <v>46134</v>
      </c>
      <c r="G17" s="40">
        <v>600000</v>
      </c>
      <c r="H17" s="37">
        <f t="shared" si="0"/>
        <v>600000</v>
      </c>
    </row>
    <row r="18" spans="1:9" s="22" customFormat="1" ht="15" customHeight="1" x14ac:dyDescent="0.25">
      <c r="A18" s="34" t="s">
        <v>157</v>
      </c>
      <c r="B18" s="35">
        <v>46136</v>
      </c>
      <c r="C18" s="38" t="s">
        <v>167</v>
      </c>
      <c r="D18" t="s">
        <v>168</v>
      </c>
      <c r="E18" s="39">
        <v>10396</v>
      </c>
      <c r="F18" s="36">
        <v>46142</v>
      </c>
      <c r="G18" s="40">
        <v>0</v>
      </c>
      <c r="H18" s="37">
        <f t="shared" si="0"/>
        <v>10396</v>
      </c>
    </row>
    <row r="19" spans="1:9" s="22" customFormat="1" ht="15" customHeight="1" x14ac:dyDescent="0.25">
      <c r="A19" s="34" t="s">
        <v>83</v>
      </c>
      <c r="B19" s="35">
        <v>46113</v>
      </c>
      <c r="C19" s="38" t="s">
        <v>48</v>
      </c>
      <c r="D19" s="34" t="s">
        <v>88</v>
      </c>
      <c r="E19" s="39">
        <v>8904408.5899999999</v>
      </c>
      <c r="F19" s="36">
        <v>46132</v>
      </c>
      <c r="G19" s="40">
        <f>2499795.72+1033094.91</f>
        <v>3532890.6300000004</v>
      </c>
      <c r="H19" s="37">
        <f t="shared" si="0"/>
        <v>5371517.959999999</v>
      </c>
    </row>
    <row r="20" spans="1:9" s="22" customFormat="1" ht="15" customHeight="1" x14ac:dyDescent="0.25">
      <c r="A20" s="34" t="s">
        <v>14</v>
      </c>
      <c r="B20" s="35">
        <v>46121</v>
      </c>
      <c r="C20" s="41" t="s">
        <v>54</v>
      </c>
      <c r="D20" s="34" t="s">
        <v>142</v>
      </c>
      <c r="E20" s="39">
        <v>8506.7999999999993</v>
      </c>
      <c r="F20" s="36">
        <v>46128</v>
      </c>
      <c r="G20" s="40">
        <v>8506.7999999999993</v>
      </c>
      <c r="H20" s="37">
        <f t="shared" si="0"/>
        <v>0</v>
      </c>
    </row>
    <row r="21" spans="1:9" s="22" customFormat="1" ht="15" customHeight="1" x14ac:dyDescent="0.25">
      <c r="A21" s="34" t="s">
        <v>92</v>
      </c>
      <c r="B21" s="35">
        <v>46082</v>
      </c>
      <c r="C21" s="41" t="s">
        <v>93</v>
      </c>
      <c r="D21" s="34" t="s">
        <v>109</v>
      </c>
      <c r="E21" s="39"/>
      <c r="F21" s="36">
        <v>46142</v>
      </c>
      <c r="G21" s="40"/>
      <c r="H21" s="37">
        <f t="shared" si="0"/>
        <v>0</v>
      </c>
    </row>
    <row r="22" spans="1:9" s="22" customFormat="1" ht="15" customHeight="1" x14ac:dyDescent="0.25">
      <c r="A22" s="34" t="s">
        <v>118</v>
      </c>
      <c r="B22" s="35">
        <v>46113</v>
      </c>
      <c r="C22" s="38" t="s">
        <v>127</v>
      </c>
      <c r="D22" s="34" t="s">
        <v>121</v>
      </c>
      <c r="E22" s="39">
        <v>18999.990000000002</v>
      </c>
      <c r="F22" s="36">
        <v>46129</v>
      </c>
      <c r="G22" s="40">
        <v>18999.990000000002</v>
      </c>
      <c r="H22" s="37">
        <f t="shared" si="0"/>
        <v>0</v>
      </c>
    </row>
    <row r="23" spans="1:9" s="22" customFormat="1" ht="15" customHeight="1" x14ac:dyDescent="0.25">
      <c r="A23" s="41" t="s">
        <v>15</v>
      </c>
      <c r="B23" s="48">
        <v>46112</v>
      </c>
      <c r="C23" s="49" t="s">
        <v>47</v>
      </c>
      <c r="D23" s="41" t="s">
        <v>140</v>
      </c>
      <c r="E23" s="50">
        <v>254140.94</v>
      </c>
      <c r="F23" s="36">
        <v>46128</v>
      </c>
      <c r="G23" s="51">
        <v>254140.94</v>
      </c>
      <c r="H23" s="37">
        <f t="shared" si="0"/>
        <v>0</v>
      </c>
    </row>
    <row r="24" spans="1:9" s="22" customFormat="1" ht="15.75" customHeight="1" x14ac:dyDescent="0.25">
      <c r="A24" s="34" t="s">
        <v>100</v>
      </c>
      <c r="B24" s="35">
        <v>46097</v>
      </c>
      <c r="C24" s="49" t="s">
        <v>101</v>
      </c>
      <c r="D24" s="34" t="s">
        <v>102</v>
      </c>
      <c r="E24" s="39">
        <v>118000</v>
      </c>
      <c r="F24" s="36">
        <v>46142</v>
      </c>
      <c r="G24" s="40">
        <v>118000</v>
      </c>
      <c r="H24" s="37">
        <f t="shared" si="0"/>
        <v>0</v>
      </c>
    </row>
    <row r="25" spans="1:9" s="22" customFormat="1" ht="15.75" customHeight="1" x14ac:dyDescent="0.25">
      <c r="A25" s="34" t="s">
        <v>63</v>
      </c>
      <c r="B25" s="35">
        <v>46113</v>
      </c>
      <c r="C25" s="49" t="s">
        <v>65</v>
      </c>
      <c r="D25" s="34" t="s">
        <v>64</v>
      </c>
      <c r="E25" s="39">
        <v>195491</v>
      </c>
      <c r="F25" s="36">
        <v>46142</v>
      </c>
      <c r="G25" s="40">
        <v>0</v>
      </c>
      <c r="H25" s="37">
        <f t="shared" si="0"/>
        <v>195491</v>
      </c>
    </row>
    <row r="26" spans="1:9" s="22" customFormat="1" ht="15.75" customHeight="1" x14ac:dyDescent="0.25">
      <c r="A26" s="34" t="s">
        <v>16</v>
      </c>
      <c r="B26" s="35">
        <v>46113</v>
      </c>
      <c r="C26" s="38" t="s">
        <v>17</v>
      </c>
      <c r="D26" s="41" t="s">
        <v>103</v>
      </c>
      <c r="E26" s="42">
        <f>595805+1120</f>
        <v>596925</v>
      </c>
      <c r="F26" s="36">
        <v>46132</v>
      </c>
      <c r="G26" s="43">
        <v>26432</v>
      </c>
      <c r="H26" s="37">
        <f t="shared" si="0"/>
        <v>570493</v>
      </c>
    </row>
    <row r="27" spans="1:9" s="22" customFormat="1" ht="15.75" customHeight="1" x14ac:dyDescent="0.25">
      <c r="A27" s="34" t="s">
        <v>153</v>
      </c>
      <c r="B27" s="35">
        <v>46127</v>
      </c>
      <c r="C27" s="38" t="s">
        <v>169</v>
      </c>
      <c r="D27" t="s">
        <v>170</v>
      </c>
      <c r="E27" s="42">
        <v>3450</v>
      </c>
      <c r="F27" s="36">
        <v>46142</v>
      </c>
      <c r="G27" s="43">
        <v>0</v>
      </c>
      <c r="H27" s="37">
        <f t="shared" si="0"/>
        <v>3450</v>
      </c>
    </row>
    <row r="28" spans="1:9" s="22" customFormat="1" ht="15" customHeight="1" x14ac:dyDescent="0.25">
      <c r="A28" s="41" t="s">
        <v>43</v>
      </c>
      <c r="B28" s="48">
        <v>46113</v>
      </c>
      <c r="C28" s="49" t="s">
        <v>53</v>
      </c>
      <c r="D28" s="41" t="s">
        <v>44</v>
      </c>
      <c r="E28" s="50">
        <v>243321.77</v>
      </c>
      <c r="F28" s="36">
        <v>46142</v>
      </c>
      <c r="G28" s="51">
        <v>0</v>
      </c>
      <c r="H28" s="37">
        <f t="shared" si="0"/>
        <v>243321.77</v>
      </c>
      <c r="I28" s="32"/>
    </row>
    <row r="29" spans="1:9" s="22" customFormat="1" ht="15" customHeight="1" x14ac:dyDescent="0.25">
      <c r="A29" s="34" t="s">
        <v>18</v>
      </c>
      <c r="B29" s="35">
        <v>46107</v>
      </c>
      <c r="C29" s="41" t="s">
        <v>57</v>
      </c>
      <c r="D29" s="34" t="s">
        <v>136</v>
      </c>
      <c r="E29" s="39">
        <v>321227.96000000002</v>
      </c>
      <c r="F29" s="36">
        <v>46142</v>
      </c>
      <c r="G29" s="40">
        <v>321227.96000000002</v>
      </c>
      <c r="H29" s="37">
        <f t="shared" si="0"/>
        <v>0</v>
      </c>
    </row>
    <row r="30" spans="1:9" s="22" customFormat="1" ht="15" customHeight="1" x14ac:dyDescent="0.25">
      <c r="A30" s="41" t="s">
        <v>45</v>
      </c>
      <c r="B30" s="48">
        <v>46113</v>
      </c>
      <c r="C30" s="49" t="s">
        <v>55</v>
      </c>
      <c r="D30" s="41" t="s">
        <v>69</v>
      </c>
      <c r="E30" s="50">
        <v>142299.72</v>
      </c>
      <c r="F30" s="36">
        <v>46142</v>
      </c>
      <c r="G30" s="51">
        <v>0</v>
      </c>
      <c r="H30" s="37">
        <f t="shared" si="0"/>
        <v>142299.72</v>
      </c>
      <c r="I30" s="24"/>
    </row>
    <row r="31" spans="1:9" s="22" customFormat="1" ht="15" customHeight="1" x14ac:dyDescent="0.25">
      <c r="A31" s="34" t="s">
        <v>116</v>
      </c>
      <c r="B31" s="35">
        <v>46082</v>
      </c>
      <c r="C31" s="49" t="s">
        <v>128</v>
      </c>
      <c r="D31" s="34" t="s">
        <v>122</v>
      </c>
      <c r="E31" s="39">
        <v>29935.25</v>
      </c>
      <c r="F31" s="36">
        <v>46142</v>
      </c>
      <c r="G31" s="40">
        <v>29935.25</v>
      </c>
      <c r="H31" s="37">
        <f t="shared" si="0"/>
        <v>0</v>
      </c>
      <c r="I31" s="24"/>
    </row>
    <row r="32" spans="1:9" s="22" customFormat="1" ht="15" customHeight="1" x14ac:dyDescent="0.25">
      <c r="A32" s="34" t="s">
        <v>96</v>
      </c>
      <c r="B32" s="35">
        <v>46113</v>
      </c>
      <c r="C32" s="38" t="s">
        <v>99</v>
      </c>
      <c r="D32" s="34" t="s">
        <v>97</v>
      </c>
      <c r="E32" s="39">
        <v>112854.53</v>
      </c>
      <c r="F32" s="36">
        <v>46142</v>
      </c>
      <c r="G32" s="40">
        <v>0</v>
      </c>
      <c r="H32" s="37">
        <f t="shared" si="0"/>
        <v>112854.53</v>
      </c>
      <c r="I32" s="24"/>
    </row>
    <row r="33" spans="1:9" s="22" customFormat="1" ht="17.25" customHeight="1" x14ac:dyDescent="0.25">
      <c r="A33" s="34" t="s">
        <v>67</v>
      </c>
      <c r="B33" s="35">
        <v>46113</v>
      </c>
      <c r="C33" s="41" t="s">
        <v>72</v>
      </c>
      <c r="D33" s="34" t="s">
        <v>68</v>
      </c>
      <c r="E33" s="39">
        <v>829559.13</v>
      </c>
      <c r="F33" s="36">
        <v>46142</v>
      </c>
      <c r="G33" s="40">
        <v>0</v>
      </c>
      <c r="H33" s="37">
        <f t="shared" si="0"/>
        <v>829559.13</v>
      </c>
      <c r="I33" s="28"/>
    </row>
    <row r="34" spans="1:9" s="22" customFormat="1" ht="15" customHeight="1" x14ac:dyDescent="0.25">
      <c r="A34" s="34" t="s">
        <v>28</v>
      </c>
      <c r="B34" s="35">
        <v>46113</v>
      </c>
      <c r="C34" s="41" t="s">
        <v>29</v>
      </c>
      <c r="D34" s="34" t="s">
        <v>37</v>
      </c>
      <c r="E34" s="39">
        <v>91186.44</v>
      </c>
      <c r="F34" s="36">
        <v>46142</v>
      </c>
      <c r="G34" s="40">
        <v>0</v>
      </c>
      <c r="H34" s="37">
        <f t="shared" si="0"/>
        <v>91186.44</v>
      </c>
      <c r="I34" s="28"/>
    </row>
    <row r="35" spans="1:9" s="22" customFormat="1" ht="15" customHeight="1" x14ac:dyDescent="0.25">
      <c r="A35" s="34" t="s">
        <v>19</v>
      </c>
      <c r="B35" s="35" t="s">
        <v>134</v>
      </c>
      <c r="C35" s="52" t="s">
        <v>75</v>
      </c>
      <c r="D35" s="34" t="s">
        <v>135</v>
      </c>
      <c r="E35" s="39">
        <f>488914.86+195861.36+524445.35+194937.71</f>
        <v>1404159.2799999998</v>
      </c>
      <c r="F35" s="36">
        <v>46142</v>
      </c>
      <c r="G35" s="39">
        <f>488914.86+195861.36+524445.35</f>
        <v>1209221.5699999998</v>
      </c>
      <c r="H35" s="37">
        <f t="shared" si="0"/>
        <v>194937.70999999996</v>
      </c>
      <c r="I35" s="28"/>
    </row>
    <row r="36" spans="1:9" s="22" customFormat="1" ht="15" customHeight="1" x14ac:dyDescent="0.25">
      <c r="A36" s="34" t="s">
        <v>158</v>
      </c>
      <c r="B36" s="35">
        <v>46129</v>
      </c>
      <c r="C36" s="55" t="s">
        <v>171</v>
      </c>
      <c r="D36" t="s">
        <v>172</v>
      </c>
      <c r="E36" s="39">
        <v>20650</v>
      </c>
      <c r="F36" s="36">
        <v>46142</v>
      </c>
      <c r="G36" s="39">
        <v>0</v>
      </c>
      <c r="H36" s="37">
        <f t="shared" si="0"/>
        <v>20650</v>
      </c>
      <c r="I36" s="28"/>
    </row>
    <row r="37" spans="1:9" s="22" customFormat="1" ht="15" customHeight="1" x14ac:dyDescent="0.25">
      <c r="A37" s="34" t="s">
        <v>85</v>
      </c>
      <c r="B37" s="35">
        <v>46013</v>
      </c>
      <c r="C37" s="52" t="s">
        <v>84</v>
      </c>
      <c r="D37" s="34" t="s">
        <v>86</v>
      </c>
      <c r="E37" s="39">
        <v>56800.02</v>
      </c>
      <c r="F37" s="36">
        <v>46132</v>
      </c>
      <c r="G37" s="39">
        <v>56800.02</v>
      </c>
      <c r="H37" s="37">
        <f t="shared" si="0"/>
        <v>0</v>
      </c>
    </row>
    <row r="38" spans="1:9" s="22" customFormat="1" ht="15" customHeight="1" x14ac:dyDescent="0.25">
      <c r="A38" s="34" t="s">
        <v>41</v>
      </c>
      <c r="B38" s="35">
        <v>46113</v>
      </c>
      <c r="C38" s="55" t="s">
        <v>56</v>
      </c>
      <c r="D38" s="34" t="s">
        <v>66</v>
      </c>
      <c r="E38" s="39">
        <v>12316.6</v>
      </c>
      <c r="F38" s="36">
        <v>46142</v>
      </c>
      <c r="G38" s="39">
        <v>0</v>
      </c>
      <c r="H38" s="37">
        <f t="shared" si="0"/>
        <v>12316.6</v>
      </c>
    </row>
    <row r="39" spans="1:9" s="22" customFormat="1" ht="15" customHeight="1" x14ac:dyDescent="0.25">
      <c r="A39" s="34" t="s">
        <v>95</v>
      </c>
      <c r="B39" s="35">
        <v>46082</v>
      </c>
      <c r="C39" s="52" t="s">
        <v>48</v>
      </c>
      <c r="D39" s="34" t="s">
        <v>98</v>
      </c>
      <c r="E39" s="39">
        <v>743850</v>
      </c>
      <c r="F39" s="36">
        <v>46129</v>
      </c>
      <c r="G39" s="39">
        <v>42660</v>
      </c>
      <c r="H39" s="37">
        <f t="shared" si="0"/>
        <v>701190</v>
      </c>
    </row>
    <row r="40" spans="1:9" s="22" customFormat="1" ht="15" customHeight="1" x14ac:dyDescent="0.25">
      <c r="A40" s="34" t="s">
        <v>156</v>
      </c>
      <c r="B40" s="35">
        <v>46108</v>
      </c>
      <c r="C40" s="52" t="s">
        <v>173</v>
      </c>
      <c r="D40" t="s">
        <v>123</v>
      </c>
      <c r="E40" s="39">
        <v>22184</v>
      </c>
      <c r="F40" s="36">
        <v>46142</v>
      </c>
      <c r="G40" s="39">
        <v>0</v>
      </c>
      <c r="H40" s="37">
        <f t="shared" si="0"/>
        <v>22184</v>
      </c>
      <c r="I40" s="28"/>
    </row>
    <row r="41" spans="1:9" s="22" customFormat="1" ht="15" customHeight="1" x14ac:dyDescent="0.25">
      <c r="A41" s="34" t="s">
        <v>155</v>
      </c>
      <c r="B41" s="35">
        <v>46128</v>
      </c>
      <c r="C41" s="55" t="s">
        <v>39</v>
      </c>
      <c r="D41" s="34" t="s">
        <v>166</v>
      </c>
      <c r="E41" s="39">
        <v>39800.01</v>
      </c>
      <c r="F41" s="36">
        <v>46142</v>
      </c>
      <c r="G41" s="39">
        <v>0</v>
      </c>
      <c r="H41" s="37">
        <f t="shared" ref="H41:H62" si="1">E41-G41</f>
        <v>39800.01</v>
      </c>
      <c r="I41" s="28"/>
    </row>
    <row r="42" spans="1:9" s="22" customFormat="1" ht="15" customHeight="1" x14ac:dyDescent="0.25">
      <c r="A42" s="34" t="s">
        <v>104</v>
      </c>
      <c r="B42" s="35">
        <v>46083</v>
      </c>
      <c r="C42" s="52" t="s">
        <v>105</v>
      </c>
      <c r="D42" s="34" t="s">
        <v>106</v>
      </c>
      <c r="E42" s="39">
        <v>140000</v>
      </c>
      <c r="F42" s="36">
        <v>46142</v>
      </c>
      <c r="G42" s="39">
        <v>140000</v>
      </c>
      <c r="H42" s="37">
        <f t="shared" si="1"/>
        <v>0</v>
      </c>
      <c r="I42" s="28"/>
    </row>
    <row r="43" spans="1:9" s="22" customFormat="1" ht="15" customHeight="1" x14ac:dyDescent="0.25">
      <c r="A43" s="34" t="s">
        <v>145</v>
      </c>
      <c r="B43" s="35">
        <v>46126</v>
      </c>
      <c r="C43" s="34" t="s">
        <v>146</v>
      </c>
      <c r="D43" s="34" t="s">
        <v>147</v>
      </c>
      <c r="E43" s="42">
        <v>72782.399999999994</v>
      </c>
      <c r="F43" s="36">
        <v>46141</v>
      </c>
      <c r="G43" s="43">
        <v>72782.399999999994</v>
      </c>
      <c r="H43" s="37">
        <f t="shared" si="1"/>
        <v>0</v>
      </c>
    </row>
    <row r="44" spans="1:9" s="22" customFormat="1" ht="15" customHeight="1" x14ac:dyDescent="0.25">
      <c r="A44" s="34" t="s">
        <v>42</v>
      </c>
      <c r="B44" s="35">
        <v>46113</v>
      </c>
      <c r="C44" s="34" t="s">
        <v>58</v>
      </c>
      <c r="D44" s="34" t="s">
        <v>70</v>
      </c>
      <c r="E44" s="42">
        <v>812630.66</v>
      </c>
      <c r="F44" s="36">
        <v>46142</v>
      </c>
      <c r="G44" s="43">
        <v>0</v>
      </c>
      <c r="H44" s="37">
        <f t="shared" si="1"/>
        <v>812630.66</v>
      </c>
    </row>
    <row r="45" spans="1:9" s="22" customFormat="1" ht="15" customHeight="1" x14ac:dyDescent="0.25">
      <c r="A45" s="34" t="s">
        <v>115</v>
      </c>
      <c r="B45" s="35">
        <v>46104</v>
      </c>
      <c r="C45" s="34" t="s">
        <v>129</v>
      </c>
      <c r="D45" s="34" t="s">
        <v>132</v>
      </c>
      <c r="E45" s="42">
        <v>23379.95</v>
      </c>
      <c r="F45" s="36">
        <v>46126</v>
      </c>
      <c r="G45" s="43">
        <v>23379.95</v>
      </c>
      <c r="H45" s="37">
        <f t="shared" si="1"/>
        <v>0</v>
      </c>
    </row>
    <row r="46" spans="1:9" s="22" customFormat="1" ht="15" customHeight="1" x14ac:dyDescent="0.25">
      <c r="A46" s="34" t="s">
        <v>73</v>
      </c>
      <c r="B46" s="35">
        <v>46093</v>
      </c>
      <c r="C46" s="34" t="s">
        <v>74</v>
      </c>
      <c r="D46" s="34" t="s">
        <v>150</v>
      </c>
      <c r="E46" s="39">
        <v>152128.57</v>
      </c>
      <c r="F46" s="36">
        <v>46142</v>
      </c>
      <c r="G46" s="56">
        <v>0</v>
      </c>
      <c r="H46" s="37">
        <f t="shared" si="1"/>
        <v>152128.57</v>
      </c>
      <c r="I46" s="24"/>
    </row>
    <row r="47" spans="1:9" s="22" customFormat="1" ht="15" customHeight="1" x14ac:dyDescent="0.25">
      <c r="A47" s="34" t="s">
        <v>30</v>
      </c>
      <c r="B47" s="35">
        <v>46113</v>
      </c>
      <c r="C47" s="34" t="s">
        <v>31</v>
      </c>
      <c r="D47" s="34" t="s">
        <v>151</v>
      </c>
      <c r="E47" s="39">
        <v>236057</v>
      </c>
      <c r="F47" s="36">
        <v>46142</v>
      </c>
      <c r="G47" s="56">
        <v>0</v>
      </c>
      <c r="H47" s="37">
        <f t="shared" si="1"/>
        <v>236057</v>
      </c>
      <c r="I47" s="24"/>
    </row>
    <row r="48" spans="1:9" s="22" customFormat="1" ht="15" customHeight="1" x14ac:dyDescent="0.25">
      <c r="A48" s="34" t="s">
        <v>160</v>
      </c>
      <c r="B48" s="35">
        <v>46141</v>
      </c>
      <c r="C48" s="55" t="s">
        <v>39</v>
      </c>
      <c r="D48" s="34" t="s">
        <v>165</v>
      </c>
      <c r="E48" s="39">
        <v>13569.94</v>
      </c>
      <c r="F48" s="36">
        <v>46142</v>
      </c>
      <c r="G48" s="56">
        <v>0</v>
      </c>
      <c r="H48" s="37">
        <f t="shared" si="1"/>
        <v>13569.94</v>
      </c>
      <c r="I48" s="24"/>
    </row>
    <row r="49" spans="1:9" s="22" customFormat="1" ht="15" customHeight="1" x14ac:dyDescent="0.25">
      <c r="A49" s="34" t="s">
        <v>119</v>
      </c>
      <c r="B49" s="35">
        <v>46104</v>
      </c>
      <c r="C49" s="34" t="s">
        <v>129</v>
      </c>
      <c r="D49" s="34" t="s">
        <v>123</v>
      </c>
      <c r="E49" s="39">
        <v>46594.07</v>
      </c>
      <c r="F49" s="36">
        <v>46128</v>
      </c>
      <c r="G49" s="56">
        <v>46594.07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141</v>
      </c>
      <c r="B50" s="35">
        <v>46119</v>
      </c>
      <c r="C50" s="34" t="s">
        <v>110</v>
      </c>
      <c r="D50" s="34" t="s">
        <v>123</v>
      </c>
      <c r="E50" s="39">
        <v>460799.3</v>
      </c>
      <c r="F50" s="36">
        <v>46134</v>
      </c>
      <c r="G50" s="56">
        <v>460799.3</v>
      </c>
      <c r="H50" s="37">
        <f t="shared" si="1"/>
        <v>0</v>
      </c>
      <c r="I50" s="24"/>
    </row>
    <row r="51" spans="1:9" s="22" customFormat="1" ht="15" customHeight="1" x14ac:dyDescent="0.25">
      <c r="A51" s="34" t="s">
        <v>79</v>
      </c>
      <c r="B51" s="35">
        <v>46113</v>
      </c>
      <c r="C51" s="34" t="s">
        <v>59</v>
      </c>
      <c r="D51" s="34" t="s">
        <v>76</v>
      </c>
      <c r="E51" s="42">
        <v>235136.27</v>
      </c>
      <c r="F51" s="36">
        <v>46142</v>
      </c>
      <c r="G51" s="43">
        <v>0</v>
      </c>
      <c r="H51" s="37">
        <f t="shared" si="1"/>
        <v>235136.27</v>
      </c>
      <c r="I51" s="24"/>
    </row>
    <row r="52" spans="1:9" s="22" customFormat="1" ht="15" customHeight="1" x14ac:dyDescent="0.25">
      <c r="A52" s="34" t="s">
        <v>117</v>
      </c>
      <c r="B52" s="35">
        <v>46104</v>
      </c>
      <c r="C52" s="34" t="s">
        <v>130</v>
      </c>
      <c r="D52" s="34" t="s">
        <v>124</v>
      </c>
      <c r="E52" s="42">
        <v>24700.01</v>
      </c>
      <c r="F52" s="36">
        <v>46126</v>
      </c>
      <c r="G52" s="43">
        <v>24700.01</v>
      </c>
      <c r="H52" s="37">
        <f t="shared" si="1"/>
        <v>0</v>
      </c>
      <c r="I52" s="24"/>
    </row>
    <row r="53" spans="1:9" s="22" customFormat="1" ht="15" customHeight="1" x14ac:dyDescent="0.25">
      <c r="A53" s="34" t="s">
        <v>26</v>
      </c>
      <c r="B53" s="35">
        <v>46113</v>
      </c>
      <c r="C53" s="52" t="s">
        <v>40</v>
      </c>
      <c r="D53" s="34" t="s">
        <v>137</v>
      </c>
      <c r="E53" s="39">
        <f>12387.1+81515.05</f>
        <v>93902.150000000009</v>
      </c>
      <c r="F53" s="36">
        <v>46128</v>
      </c>
      <c r="G53" s="43">
        <v>12387.1</v>
      </c>
      <c r="H53" s="37">
        <f t="shared" si="1"/>
        <v>81515.05</v>
      </c>
      <c r="I53" s="24"/>
    </row>
    <row r="54" spans="1:9" s="22" customFormat="1" ht="15" customHeight="1" x14ac:dyDescent="0.25">
      <c r="A54" s="34" t="s">
        <v>154</v>
      </c>
      <c r="B54" s="35">
        <v>46139</v>
      </c>
      <c r="C54" s="34" t="s">
        <v>163</v>
      </c>
      <c r="D54" s="34" t="s">
        <v>164</v>
      </c>
      <c r="E54" s="42">
        <v>95000</v>
      </c>
      <c r="F54" s="36">
        <v>46142</v>
      </c>
      <c r="G54" s="43">
        <v>0</v>
      </c>
      <c r="H54" s="37">
        <f t="shared" si="1"/>
        <v>95000</v>
      </c>
      <c r="I54" s="24"/>
    </row>
    <row r="55" spans="1:9" s="22" customFormat="1" ht="15" customHeight="1" x14ac:dyDescent="0.25">
      <c r="A55" s="34" t="s">
        <v>27</v>
      </c>
      <c r="B55" s="35">
        <v>46113</v>
      </c>
      <c r="C55" s="52" t="s">
        <v>50</v>
      </c>
      <c r="D55" s="34" t="s">
        <v>91</v>
      </c>
      <c r="E55" s="39">
        <v>32450</v>
      </c>
      <c r="F55" s="36">
        <v>46142</v>
      </c>
      <c r="G55" s="39">
        <v>6490</v>
      </c>
      <c r="H55" s="37">
        <f t="shared" si="1"/>
        <v>25960</v>
      </c>
    </row>
    <row r="56" spans="1:9" s="22" customFormat="1" ht="15" customHeight="1" x14ac:dyDescent="0.25">
      <c r="A56" s="34" t="s">
        <v>51</v>
      </c>
      <c r="B56" s="35">
        <v>46113</v>
      </c>
      <c r="C56" s="52" t="s">
        <v>52</v>
      </c>
      <c r="D56" s="34" t="s">
        <v>60</v>
      </c>
      <c r="E56" s="39">
        <v>261440.86</v>
      </c>
      <c r="F56" s="36">
        <v>46142</v>
      </c>
      <c r="G56" s="43">
        <v>36011.24</v>
      </c>
      <c r="H56" s="37">
        <f t="shared" si="1"/>
        <v>225429.62</v>
      </c>
      <c r="I56" s="32"/>
    </row>
    <row r="57" spans="1:9" s="22" customFormat="1" ht="15" customHeight="1" x14ac:dyDescent="0.25">
      <c r="A57" s="34" t="s">
        <v>120</v>
      </c>
      <c r="B57" s="35">
        <v>46082</v>
      </c>
      <c r="C57" s="52" t="s">
        <v>131</v>
      </c>
      <c r="D57" s="34" t="s">
        <v>125</v>
      </c>
      <c r="E57" s="39">
        <v>424800</v>
      </c>
      <c r="F57" s="36">
        <v>46113</v>
      </c>
      <c r="G57" s="43">
        <v>424800</v>
      </c>
      <c r="H57" s="37">
        <f t="shared" si="1"/>
        <v>0</v>
      </c>
    </row>
    <row r="58" spans="1:9" s="22" customFormat="1" ht="15" customHeight="1" x14ac:dyDescent="0.25">
      <c r="A58" s="34" t="s">
        <v>61</v>
      </c>
      <c r="B58" s="35">
        <v>46113</v>
      </c>
      <c r="C58" s="52" t="s">
        <v>62</v>
      </c>
      <c r="D58" s="34" t="s">
        <v>107</v>
      </c>
      <c r="E58" s="39">
        <f>309133.96+3210.79+3210.79+28019.48</f>
        <v>343575.01999999996</v>
      </c>
      <c r="F58" s="36">
        <v>46142</v>
      </c>
      <c r="G58" s="43">
        <f>75774.68*2</f>
        <v>151549.35999999999</v>
      </c>
      <c r="H58" s="37">
        <f t="shared" si="1"/>
        <v>192025.65999999997</v>
      </c>
    </row>
    <row r="59" spans="1:9" s="22" customFormat="1" ht="15" customHeight="1" x14ac:dyDescent="0.25">
      <c r="A59" s="34" t="s">
        <v>38</v>
      </c>
      <c r="B59" s="35">
        <v>46093</v>
      </c>
      <c r="C59" s="52" t="s">
        <v>39</v>
      </c>
      <c r="D59" s="34" t="s">
        <v>152</v>
      </c>
      <c r="E59" s="39">
        <f>5053.93+6553.72</f>
        <v>11607.650000000001</v>
      </c>
      <c r="F59" s="36">
        <v>46142</v>
      </c>
      <c r="G59" s="39">
        <v>0</v>
      </c>
      <c r="H59" s="37">
        <f t="shared" si="1"/>
        <v>11607.650000000001</v>
      </c>
    </row>
    <row r="60" spans="1:9" s="22" customFormat="1" ht="15" customHeight="1" x14ac:dyDescent="0.25">
      <c r="A60" s="34" t="s">
        <v>159</v>
      </c>
      <c r="B60" s="35">
        <v>46140</v>
      </c>
      <c r="C60" s="55" t="s">
        <v>161</v>
      </c>
      <c r="D60" s="34" t="s">
        <v>162</v>
      </c>
      <c r="E60" s="39">
        <v>982512.01</v>
      </c>
      <c r="F60" s="36">
        <v>46142</v>
      </c>
      <c r="G60" s="56">
        <v>0</v>
      </c>
      <c r="H60" s="37">
        <f t="shared" si="1"/>
        <v>982512.01</v>
      </c>
    </row>
    <row r="61" spans="1:9" s="22" customFormat="1" ht="15" customHeight="1" x14ac:dyDescent="0.25">
      <c r="A61" s="34" t="s">
        <v>20</v>
      </c>
      <c r="B61" s="35">
        <v>46113</v>
      </c>
      <c r="C61" s="41" t="s">
        <v>71</v>
      </c>
      <c r="D61" s="34" t="s">
        <v>87</v>
      </c>
      <c r="E61" s="42">
        <v>627460.16</v>
      </c>
      <c r="F61" s="36">
        <v>46142</v>
      </c>
      <c r="G61" s="43">
        <f>45253.71+8199.94</f>
        <v>53453.65</v>
      </c>
      <c r="H61" s="37">
        <f t="shared" si="1"/>
        <v>574006.51</v>
      </c>
      <c r="I61" s="24"/>
    </row>
    <row r="62" spans="1:9" s="22" customFormat="1" ht="15" customHeight="1" x14ac:dyDescent="0.25">
      <c r="A62" s="34" t="s">
        <v>21</v>
      </c>
      <c r="B62" s="35" t="s">
        <v>138</v>
      </c>
      <c r="C62" s="41" t="s">
        <v>22</v>
      </c>
      <c r="D62" s="34" t="s">
        <v>139</v>
      </c>
      <c r="E62" s="39">
        <f>90363.68+90363.69</f>
        <v>180727.37</v>
      </c>
      <c r="F62" s="36">
        <v>46128</v>
      </c>
      <c r="G62" s="40">
        <f>90363.68</f>
        <v>90363.68</v>
      </c>
      <c r="H62" s="37">
        <f t="shared" si="1"/>
        <v>90363.69</v>
      </c>
      <c r="I62" s="24"/>
    </row>
    <row r="63" spans="1:9" s="22" customFormat="1" ht="15" customHeight="1" x14ac:dyDescent="0.25">
      <c r="A63" s="34" t="s">
        <v>77</v>
      </c>
      <c r="B63" s="35">
        <v>46113</v>
      </c>
      <c r="C63" s="41" t="s">
        <v>82</v>
      </c>
      <c r="D63" s="34" t="s">
        <v>80</v>
      </c>
      <c r="E63" s="42">
        <f>594078.47+13143.32</f>
        <v>607221.78999999992</v>
      </c>
      <c r="F63" s="36">
        <v>46142</v>
      </c>
      <c r="G63" s="43">
        <v>310182.64</v>
      </c>
      <c r="H63" s="37">
        <f>E63-G63+0.21</f>
        <v>297039.35999999993</v>
      </c>
      <c r="I63" s="24"/>
    </row>
    <row r="64" spans="1:9" s="22" customFormat="1" ht="22.9" customHeight="1" x14ac:dyDescent="0.25">
      <c r="A64" s="29" t="s">
        <v>23</v>
      </c>
      <c r="B64" s="29"/>
      <c r="C64" s="29"/>
      <c r="D64" s="29"/>
      <c r="E64" s="30">
        <f>SUM(E9:E63)</f>
        <v>24221118.450000003</v>
      </c>
      <c r="F64" s="30"/>
      <c r="G64" s="30">
        <f>SUM(G9:G63)</f>
        <v>8317432.8399999999</v>
      </c>
      <c r="H64" s="30">
        <f>SUM(H9:H63)</f>
        <v>15903685.819999997</v>
      </c>
    </row>
    <row r="65" spans="1:9" x14ac:dyDescent="0.25">
      <c r="D65" s="9"/>
      <c r="F65" s="5"/>
      <c r="G65" s="5"/>
      <c r="H65" s="10"/>
      <c r="I65" s="10"/>
    </row>
    <row r="66" spans="1:9" s="5" customFormat="1" x14ac:dyDescent="0.25">
      <c r="A66" s="1"/>
      <c r="B66" s="1"/>
      <c r="C66" s="1"/>
      <c r="D66" s="9"/>
    </row>
    <row r="67" spans="1:9" s="5" customFormat="1" x14ac:dyDescent="0.25">
      <c r="A67" s="1"/>
      <c r="B67" s="1"/>
      <c r="C67" s="1"/>
      <c r="D67" s="1"/>
      <c r="F67" s="3"/>
      <c r="G67" s="10"/>
      <c r="I67" s="57"/>
    </row>
    <row r="68" spans="1:9" s="5" customFormat="1" x14ac:dyDescent="0.25">
      <c r="A68" s="1"/>
      <c r="B68" s="1"/>
      <c r="C68" s="1"/>
      <c r="D68" s="9"/>
      <c r="F68" s="33"/>
      <c r="G68" s="10"/>
      <c r="I68" s="31"/>
    </row>
    <row r="69" spans="1:9" s="5" customFormat="1" x14ac:dyDescent="0.25">
      <c r="A69" s="1"/>
      <c r="B69" s="1"/>
      <c r="C69" s="11"/>
      <c r="D69" s="1"/>
      <c r="F69" s="3"/>
      <c r="G69" s="10"/>
      <c r="H69" s="10"/>
      <c r="I69" s="4"/>
    </row>
    <row r="70" spans="1:9" s="5" customFormat="1" x14ac:dyDescent="0.25">
      <c r="A70" s="1"/>
      <c r="B70" s="1"/>
      <c r="C70" s="9"/>
      <c r="D70" s="1"/>
      <c r="F70" s="3"/>
      <c r="G70" s="10"/>
      <c r="I70" s="4"/>
    </row>
    <row r="71" spans="1:9" x14ac:dyDescent="0.25">
      <c r="E71" s="5">
        <f>8317432.84-G64</f>
        <v>0</v>
      </c>
      <c r="G71" s="10"/>
    </row>
    <row r="72" spans="1:9" x14ac:dyDescent="0.25">
      <c r="G72" s="33"/>
    </row>
    <row r="75" spans="1:9" x14ac:dyDescent="0.25">
      <c r="D75" s="9"/>
    </row>
    <row r="76" spans="1:9" x14ac:dyDescent="0.25">
      <c r="F76" s="33"/>
    </row>
  </sheetData>
  <autoFilter ref="A8:H64" xr:uid="{84D114D7-CF82-4D71-B48C-790C71BCF845}"/>
  <sortState xmlns:xlrd2="http://schemas.microsoft.com/office/spreadsheetml/2017/richdata2" ref="A9:H63">
    <sortCondition ref="A9:A63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</vt:lpstr>
      <vt:lpstr>Chart1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2026-05-18T14:11:11Z</cp:lastPrinted>
  <dcterms:created xsi:type="dcterms:W3CDTF">2023-02-06T15:07:28Z</dcterms:created>
  <dcterms:modified xsi:type="dcterms:W3CDTF">2026-05-18T14:11:13Z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