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C8DD9007-3244-4631-92E3-E1713BA170CD}" xr6:coauthVersionLast="47" xr6:coauthVersionMax="47" xr10:uidLastSave="{00000000-0000-0000-0000-000000000000}"/>
  <bookViews>
    <workbookView xWindow="-120" yWindow="-120" windowWidth="29040" windowHeight="15720" firstSheet="1" activeTab="1" xr2:uid="{89689411-BA17-4328-A5C1-E95BE319531B}"/>
  </bookViews>
  <sheets>
    <sheet name="Chart1" sheetId="12" state="hidden" r:id="rId1"/>
    <sheet name="JUNIO" sheetId="11" r:id="rId2"/>
  </sheets>
  <definedNames>
    <definedName name="_xlnm._FilterDatabase" localSheetId="1" hidden="1">JUNIO!$A$8:$H$62</definedName>
    <definedName name="_xlnm.Print_Area" localSheetId="1">JUNIO!$A$1:$H$63</definedName>
    <definedName name="_xlnm.Print_Titles" localSheetId="1">JUNIO!$1:$8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11" l="1"/>
  <c r="H57" i="11"/>
  <c r="H40" i="11"/>
  <c r="H19" i="11"/>
  <c r="H45" i="11"/>
  <c r="H39" i="11"/>
  <c r="H48" i="11"/>
  <c r="H54" i="11"/>
  <c r="H26" i="11"/>
  <c r="E61" i="11"/>
  <c r="H61" i="11" s="1"/>
  <c r="E41" i="11"/>
  <c r="H41" i="11" s="1"/>
  <c r="E59" i="11"/>
  <c r="E35" i="11"/>
  <c r="G35" i="11"/>
  <c r="G24" i="11"/>
  <c r="E24" i="11"/>
  <c r="G50" i="11"/>
  <c r="E50" i="11"/>
  <c r="E53" i="11"/>
  <c r="G53" i="11"/>
  <c r="G22" i="11"/>
  <c r="H22" i="11" s="1"/>
  <c r="H31" i="11"/>
  <c r="G15" i="11"/>
  <c r="E15" i="11"/>
  <c r="H16" i="11"/>
  <c r="G51" i="11"/>
  <c r="G47" i="11"/>
  <c r="H56" i="11"/>
  <c r="E25" i="11"/>
  <c r="G10" i="11"/>
  <c r="E10" i="11"/>
  <c r="E60" i="11"/>
  <c r="H60" i="11" s="1"/>
  <c r="E30" i="11"/>
  <c r="H23" i="11"/>
  <c r="H13" i="11"/>
  <c r="H46" i="11"/>
  <c r="H32" i="11"/>
  <c r="H34" i="11"/>
  <c r="G62" i="11" l="1"/>
  <c r="H37" i="11"/>
  <c r="H53" i="11"/>
  <c r="H55" i="11" l="1"/>
  <c r="H36" i="11"/>
  <c r="H18" i="11"/>
  <c r="H50" i="11"/>
  <c r="H42" i="11"/>
  <c r="H15" i="11"/>
  <c r="H38" i="11"/>
  <c r="E62" i="11" l="1"/>
  <c r="H24" i="11"/>
  <c r="H33" i="11" l="1"/>
  <c r="H43" i="11"/>
  <c r="H12" i="11"/>
  <c r="H49" i="11"/>
  <c r="H35" i="11" l="1"/>
  <c r="H44" i="11"/>
  <c r="H58" i="11"/>
  <c r="H9" i="11"/>
  <c r="H11" i="11"/>
  <c r="H14" i="11"/>
  <c r="H17" i="11"/>
  <c r="H20" i="11"/>
  <c r="H21" i="11"/>
  <c r="H25" i="11"/>
  <c r="H29" i="11"/>
  <c r="H30" i="11"/>
  <c r="H51" i="11"/>
  <c r="H52" i="11"/>
  <c r="H47" i="11"/>
  <c r="H59" i="11"/>
  <c r="H27" i="11"/>
  <c r="H28" i="11"/>
  <c r="H10" i="11" l="1"/>
  <c r="H62" i="11" s="1"/>
</calcChain>
</file>

<file path=xl/sharedStrings.xml><?xml version="1.0" encoding="utf-8"?>
<sst xmlns="http://schemas.openxmlformats.org/spreadsheetml/2006/main" count="178" uniqueCount="175">
  <si>
    <t>VALORES RD$</t>
  </si>
  <si>
    <t xml:space="preserve"> </t>
  </si>
  <si>
    <t xml:space="preserve">PROVEEDOR </t>
  </si>
  <si>
    <t>FECHA FACTURA</t>
  </si>
  <si>
    <t>CONCEPTO</t>
  </si>
  <si>
    <t>FACTURA NO. NCF</t>
  </si>
  <si>
    <t>MONTO FACTURADO</t>
  </si>
  <si>
    <t>FECHA FIN DE FACTURA</t>
  </si>
  <si>
    <t>MONTO PAGADO A LA FECHA</t>
  </si>
  <si>
    <t>MONTO PDTE. Y ESTADO (COMPLETO, PENDIENTE Y ATRASADO)</t>
  </si>
  <si>
    <t>ALTICE DOMINICANA, SA</t>
  </si>
  <si>
    <t>P/Servicios telefónicos (FLOTA) y 809-185-4528.</t>
  </si>
  <si>
    <t>ASOC. DOMINICANA DE ZONAS FRANCAS (ADOZONA)</t>
  </si>
  <si>
    <t>BANCO DE RESERVAS DE LA REP. DOM.</t>
  </si>
  <si>
    <t>CAASD</t>
  </si>
  <si>
    <t xml:space="preserve">COMPANIA DOMINICANA DE TELEFONOS </t>
  </si>
  <si>
    <t xml:space="preserve">EDITORA EL CARIBE </t>
  </si>
  <si>
    <t>P/Servicios de Publicidad.</t>
  </si>
  <si>
    <t>EMPRESA DISTRIBUIDORA DE ELECTRICIDAD DEL ESTE S.A</t>
  </si>
  <si>
    <t>HUMANO SEGUROS S A</t>
  </si>
  <si>
    <t xml:space="preserve">VIAMAR </t>
  </si>
  <si>
    <t>WINDTELECOM, SA</t>
  </si>
  <si>
    <t>P/ Servicios de internet para la institución.</t>
  </si>
  <si>
    <t>TOTAL</t>
  </si>
  <si>
    <t xml:space="preserve">AYUNTAMIENTO DEL DISTRITO NACIONAL </t>
  </si>
  <si>
    <t>P/Servicios de recogida de basura.</t>
  </si>
  <si>
    <t>SEGUROS UNIVERSAL</t>
  </si>
  <si>
    <t>SERVICIOS E INSTALACIONES TECNICAS SRL</t>
  </si>
  <si>
    <t>OPTIMUN CONTROL DE PLAGAS</t>
  </si>
  <si>
    <t xml:space="preserve">P/Servicios de fumigacion de plagas e insectos de oficina de la institucion. </t>
  </si>
  <si>
    <t>AGUA CRYSTAL</t>
  </si>
  <si>
    <t>P/Compra botellones de agua para uso de la institucion.</t>
  </si>
  <si>
    <t>P/Devolucion de recursos por concepto de  formularios.</t>
  </si>
  <si>
    <t>ANTHURIANA DOMINICANA</t>
  </si>
  <si>
    <t>P/Compra productos agroforestales para la intitucion.</t>
  </si>
  <si>
    <t>P/Servicios seguro medico p/colaboradores de la instituicon.</t>
  </si>
  <si>
    <t>NEXALINK TECHNOLOGIES</t>
  </si>
  <si>
    <t xml:space="preserve">EL SAZON DE MAMA ZUNI </t>
  </si>
  <si>
    <t>CONT.61/25</t>
  </si>
  <si>
    <t>P/Serv. internet No. 829-110-6594,0829-118-1864,  2024.</t>
  </si>
  <si>
    <t>P/Almuerzo colaboradores de la institucion.</t>
  </si>
  <si>
    <t>P/Mantenimiento de ascensor de la institucion.</t>
  </si>
  <si>
    <t>SOLAJICO COMERCIAL</t>
  </si>
  <si>
    <t>P/Mantenimiento vehículo de la institución.</t>
  </si>
  <si>
    <t>P/Serv de alimentacion regional santiago.</t>
  </si>
  <si>
    <t>P/Servicios de Agua.</t>
  </si>
  <si>
    <t>P/Servicios de electricidad.</t>
  </si>
  <si>
    <t>P/Mant. equipos de planta electrica.</t>
  </si>
  <si>
    <t>CON6241-25</t>
  </si>
  <si>
    <t>SOLUCIONES INTEGRALES SRL</t>
  </si>
  <si>
    <t>P/Servicios reparaciones en áreas de la institución.</t>
  </si>
  <si>
    <t>DR PETROLEUM</t>
  </si>
  <si>
    <t>BS-0002105</t>
  </si>
  <si>
    <t>P/Compra combustible p/uso de la institucion.</t>
  </si>
  <si>
    <t xml:space="preserve">GOMERA Y ASOCIADOS </t>
  </si>
  <si>
    <t>CONTRATO BS-11311-25</t>
  </si>
  <si>
    <t>P/Mantenimiento y compra vehiculo de la institucion.</t>
  </si>
  <si>
    <t>P/Servicios de auditoría financiera interna.</t>
  </si>
  <si>
    <t>OFICINA DE COORDICACION PRESIDENCIAL</t>
  </si>
  <si>
    <t>P/viaticos y boletos aereos.</t>
  </si>
  <si>
    <t>P/Servicios Seguros Medicos y de Vida Empleados.</t>
  </si>
  <si>
    <t>O/C#132/25</t>
  </si>
  <si>
    <t xml:space="preserve">WINPE GROUP </t>
  </si>
  <si>
    <t>ANTONIO P. HACHE &amp; CO SAS</t>
  </si>
  <si>
    <t>SAN MIGUEL C POR A</t>
  </si>
  <si>
    <t>CONTRATO BS7017/25</t>
  </si>
  <si>
    <t>P/Compra artículos ferreteros p/uso de la institución.</t>
  </si>
  <si>
    <t>P/Servicios de alquiler impresoras p/uso de la institucion.</t>
  </si>
  <si>
    <t>C&amp;C TECHNOLOGY (KHARITES)</t>
  </si>
  <si>
    <t>CONTRATO5665/2025</t>
  </si>
  <si>
    <t>Flota Año 2026.</t>
  </si>
  <si>
    <t>O/C#1026/25</t>
  </si>
  <si>
    <t>CENTRO CUESTA NACIONAL C POR A</t>
  </si>
  <si>
    <t>Formularios 2026.</t>
  </si>
  <si>
    <t>LA COCINA DE DONA MARY</t>
  </si>
  <si>
    <t>CONTRATO BS-398/26</t>
  </si>
  <si>
    <t>O/C#08/26</t>
  </si>
  <si>
    <t>O/C#87/2025-BS8405/25</t>
  </si>
  <si>
    <t>O/C#05/26</t>
  </si>
  <si>
    <t>O/C# 25/26</t>
  </si>
  <si>
    <t>OFFITEK SRL</t>
  </si>
  <si>
    <t>E450000000002</t>
  </si>
  <si>
    <t xml:space="preserve">Flotilla combustible colaboradores de la institucion. </t>
  </si>
  <si>
    <t>O/C# 37/2026</t>
  </si>
  <si>
    <t xml:space="preserve">SERVICES TRAVEL </t>
  </si>
  <si>
    <t>BANDERAS DEL MUNDO SRL</t>
  </si>
  <si>
    <t xml:space="preserve">IMPRESOS TRES TINTAS </t>
  </si>
  <si>
    <t>TECHBOX</t>
  </si>
  <si>
    <t>P/Compra Equipos tecnologicos p/uso de la institución.</t>
  </si>
  <si>
    <t>P/Seguros de viajes oficiales de la institucion.</t>
  </si>
  <si>
    <t>O/C#59/26</t>
  </si>
  <si>
    <t>P/Compra banderas para uso de la institución.</t>
  </si>
  <si>
    <t>B1500002316</t>
  </si>
  <si>
    <t>P/Impresos tarjetas de presentación para colaboradores de la institución.</t>
  </si>
  <si>
    <t xml:space="preserve">ISLA DOMINICANA </t>
  </si>
  <si>
    <t>BS-3051-26</t>
  </si>
  <si>
    <t>GTS DOMINICANA SRL</t>
  </si>
  <si>
    <t>CECOMSA SRL</t>
  </si>
  <si>
    <t>FLORISTERIA ZUNIFLOR SRL</t>
  </si>
  <si>
    <t>PROVESOL SRL</t>
  </si>
  <si>
    <t xml:space="preserve">ARQUITECTURA EN CRISTALES </t>
  </si>
  <si>
    <t>XCLUSIVIDADES BY YILLIAN CALDERON SRL</t>
  </si>
  <si>
    <t>CENTRO COPIADORA NACO</t>
  </si>
  <si>
    <t>B1500000046</t>
  </si>
  <si>
    <t>E450000010779/11033</t>
  </si>
  <si>
    <t>E450000000001</t>
  </si>
  <si>
    <t>B1500001786</t>
  </si>
  <si>
    <t>OC#16/26</t>
  </si>
  <si>
    <t>P/Compra pizarra p/uso de la institución.</t>
  </si>
  <si>
    <t>Pago Compra Laptop p/uso de la dirección ejecutiva de la institución.</t>
  </si>
  <si>
    <t>P/Compra inodoro y utiles varios p/uso de la institución.</t>
  </si>
  <si>
    <t>P/Compra utensilios p/uso de la cocina.</t>
  </si>
  <si>
    <t>P/Compra Equipos de tecnología p/uso de la institución .</t>
  </si>
  <si>
    <t>E450000000119</t>
  </si>
  <si>
    <t>Pago Encuadernación labor diaria de la institución.</t>
  </si>
  <si>
    <t>Pago Servicio de Catering para la empresa.</t>
  </si>
  <si>
    <t xml:space="preserve">Pago combustible para colaboradores de la institucion. </t>
  </si>
  <si>
    <t xml:space="preserve">P/Servicios agoforestales p/uso de la institucion. </t>
  </si>
  <si>
    <t>CORRESPONDIENTE AL 30 DE JUNIO 2026</t>
  </si>
  <si>
    <t>E450000031699/31700</t>
  </si>
  <si>
    <t>31/05-25/06/26</t>
  </si>
  <si>
    <t>E450000096406/101344</t>
  </si>
  <si>
    <t>19/05-15/06/26</t>
  </si>
  <si>
    <t>E450000024733/25339/25568</t>
  </si>
  <si>
    <t>10/06-30/06/26</t>
  </si>
  <si>
    <t>E450000144473/146954</t>
  </si>
  <si>
    <t>FT-4425</t>
  </si>
  <si>
    <t>UNIVERSIDAD APEC</t>
  </si>
  <si>
    <t>P/Diplomado en compras y contrataciones p/colaboradores de la institucion.</t>
  </si>
  <si>
    <t>B1500006268</t>
  </si>
  <si>
    <t>BAMYR STD SRL</t>
  </si>
  <si>
    <t>P/Kits personales p/regalar a las madres del CNZFE.</t>
  </si>
  <si>
    <t>E450000000162</t>
  </si>
  <si>
    <t>B1500074281/74938</t>
  </si>
  <si>
    <t>ESPECIALIDADES GRAFICAS MORAN &amp; ASOC.</t>
  </si>
  <si>
    <t>P/Impresión informes Estadísticos de la institució.</t>
  </si>
  <si>
    <t>E450000000019</t>
  </si>
  <si>
    <t>P/Materiales y euipos informticos p/uso de la institución.</t>
  </si>
  <si>
    <t>E450000000514</t>
  </si>
  <si>
    <t>B1500000260</t>
  </si>
  <si>
    <t>BS-14263-2025</t>
  </si>
  <si>
    <t>19/05-22/05/26</t>
  </si>
  <si>
    <t>E450000015284/16241/18811</t>
  </si>
  <si>
    <t>O/C#26/2026</t>
  </si>
  <si>
    <t>28/05-22/06/26</t>
  </si>
  <si>
    <t>E450000008106/8311/8723/8883</t>
  </si>
  <si>
    <t>E450000003348/3358</t>
  </si>
  <si>
    <t>28/05-30/06/26</t>
  </si>
  <si>
    <t>E450000006082/6225</t>
  </si>
  <si>
    <t>P/Mant. Equipos de Tecnologias.</t>
  </si>
  <si>
    <t>O/C#82/25-E450000000004</t>
  </si>
  <si>
    <t>E450000000277</t>
  </si>
  <si>
    <t>DOMINGO SANTANA MEDINA</t>
  </si>
  <si>
    <t>SUPLIDORA INDUSTRIAL NACIONAL C POR A</t>
  </si>
  <si>
    <t>SEGURIDAD Y PROTECCION INDUSTRIAL SRL</t>
  </si>
  <si>
    <t>MP UNIFORMES DE EMPRESAS SRL</t>
  </si>
  <si>
    <t xml:space="preserve">PEALCA </t>
  </si>
  <si>
    <t>E450000000049</t>
  </si>
  <si>
    <t>BROTHER RSR SUPPLY</t>
  </si>
  <si>
    <t>MRO MANTENIMIENTO SRL</t>
  </si>
  <si>
    <t>UNPHU</t>
  </si>
  <si>
    <t>B1500001451</t>
  </si>
  <si>
    <t>P/Legalizacion documentos del CNZFE.</t>
  </si>
  <si>
    <t>B1500000201</t>
  </si>
  <si>
    <t xml:space="preserve">P/Compra uniformes p/colaboradores de la institucion. </t>
  </si>
  <si>
    <t>E4500000000010</t>
  </si>
  <si>
    <t>B1500001286</t>
  </si>
  <si>
    <t>E450000000013</t>
  </si>
  <si>
    <t>E450000000306</t>
  </si>
  <si>
    <t>P/Servicios de mantenimiento y compra de extintores.</t>
  </si>
  <si>
    <t>P/Compra artículos personalizados a entregarse en cel. del dia del padre.</t>
  </si>
  <si>
    <t>P/Becas para maestria a colaboradores de la institucion.</t>
  </si>
  <si>
    <t>P/Servicio diseño técnico galería zonas francas.</t>
  </si>
  <si>
    <t>O/C#80/26</t>
  </si>
  <si>
    <t>RELACION DE ESTADO POR PAGAR A SUPLIDORES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</si>
</sst>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  <font>
      <sz val="10"/>
      <name val="Aptos"/>
      <family val="2"/>
    </font>
    <font>
      <sz val="10"/>
      <color rgb="FFFF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 wrapText="1"/>
    </xf>
    <xf numFmtId="0" fontId="4" fillId="0" borderId="0" xfId="0" applyFont="1"/>
    <xf numFmtId="0" fontId="2" fillId="3" borderId="0" xfId="0" applyFont="1" applyFill="1"/>
    <xf numFmtId="0" fontId="4" fillId="3" borderId="0" xfId="0" applyFont="1" applyFill="1"/>
    <xf numFmtId="164" fontId="2" fillId="3" borderId="0" xfId="0" applyNumberFormat="1" applyFont="1" applyFill="1"/>
    <xf numFmtId="164" fontId="4" fillId="3" borderId="0" xfId="0" applyNumberFormat="1" applyFont="1" applyFill="1"/>
    <xf numFmtId="164" fontId="6" fillId="3" borderId="0" xfId="0" applyNumberFormat="1" applyFont="1" applyFill="1"/>
    <xf numFmtId="0" fontId="6" fillId="3" borderId="0" xfId="0" applyFont="1" applyFill="1"/>
    <xf numFmtId="164" fontId="7" fillId="3" borderId="0" xfId="1" applyFont="1" applyFill="1"/>
    <xf numFmtId="0" fontId="11" fillId="3" borderId="1" xfId="0" applyFont="1" applyFill="1" applyBorder="1" applyAlignment="1">
      <alignment horizontal="left"/>
    </xf>
    <xf numFmtId="164" fontId="11" fillId="3" borderId="1" xfId="1" applyFont="1" applyFill="1" applyBorder="1" applyAlignment="1">
      <alignment horizontal="center"/>
    </xf>
    <xf numFmtId="43" fontId="2" fillId="0" borderId="0" xfId="0" applyNumberFormat="1" applyFont="1"/>
    <xf numFmtId="43" fontId="2" fillId="3" borderId="0" xfId="0" applyNumberFormat="1" applyFont="1" applyFill="1"/>
    <xf numFmtId="43" fontId="2" fillId="0" borderId="0" xfId="0" applyNumberFormat="1" applyFont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14" fontId="8" fillId="3" borderId="1" xfId="1" applyNumberFormat="1" applyFont="1" applyFill="1" applyBorder="1" applyAlignment="1">
      <alignment horizontal="center"/>
    </xf>
    <xf numFmtId="164" fontId="8" fillId="3" borderId="1" xfId="1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left"/>
    </xf>
    <xf numFmtId="164" fontId="8" fillId="3" borderId="1" xfId="1" applyFont="1" applyFill="1" applyBorder="1" applyAlignment="1">
      <alignment horizontal="center"/>
    </xf>
    <xf numFmtId="164" fontId="10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0" fillId="3" borderId="0" xfId="0" applyFill="1"/>
    <xf numFmtId="0" fontId="0" fillId="3" borderId="1" xfId="0" applyFill="1" applyBorder="1"/>
    <xf numFmtId="164" fontId="8" fillId="3" borderId="1" xfId="1" applyFont="1" applyFill="1" applyBorder="1" applyAlignment="1">
      <alignment horizontal="left"/>
    </xf>
    <xf numFmtId="0" fontId="8" fillId="3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Comma 2" xfId="3" xr:uid="{2B52A2BC-2197-4F3B-859B-EF9FC71C4B08}"/>
    <cellStyle name="Millares" xfId="1" builtinId="3"/>
    <cellStyle name="Normal" xfId="0" builtinId="0"/>
    <cellStyle name="Normal 2" xfId="2" xr:uid="{3C1755E0-004C-42A2-85C8-4946416E1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JUNIO!$B$7:$B$8</c:f>
              <c:strCache>
                <c:ptCount val="2"/>
                <c:pt idx="0">
                  <c:v> </c:v>
                </c:pt>
                <c:pt idx="1">
                  <c:v>FECHA FACTURA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JUNIO!$B$9:$B$62</c:f>
              <c:numCache>
                <c:formatCode>m/d/yyyy</c:formatCode>
                <c:ptCount val="54"/>
                <c:pt idx="0">
                  <c:v>46174</c:v>
                </c:pt>
                <c:pt idx="1">
                  <c:v>0</c:v>
                </c:pt>
                <c:pt idx="2">
                  <c:v>46174</c:v>
                </c:pt>
                <c:pt idx="3">
                  <c:v>46198</c:v>
                </c:pt>
                <c:pt idx="4">
                  <c:v>46157</c:v>
                </c:pt>
                <c:pt idx="5">
                  <c:v>46174</c:v>
                </c:pt>
                <c:pt idx="6">
                  <c:v>46174</c:v>
                </c:pt>
                <c:pt idx="7">
                  <c:v>46184</c:v>
                </c:pt>
                <c:pt idx="8">
                  <c:v>46174</c:v>
                </c:pt>
                <c:pt idx="9">
                  <c:v>46136</c:v>
                </c:pt>
                <c:pt idx="10">
                  <c:v>46192</c:v>
                </c:pt>
                <c:pt idx="11">
                  <c:v>46174</c:v>
                </c:pt>
                <c:pt idx="12">
                  <c:v>46176</c:v>
                </c:pt>
                <c:pt idx="13">
                  <c:v>46160</c:v>
                </c:pt>
                <c:pt idx="14">
                  <c:v>46161</c:v>
                </c:pt>
                <c:pt idx="15">
                  <c:v>0</c:v>
                </c:pt>
                <c:pt idx="16">
                  <c:v>0</c:v>
                </c:pt>
                <c:pt idx="17">
                  <c:v>46203</c:v>
                </c:pt>
                <c:pt idx="18">
                  <c:v>46174</c:v>
                </c:pt>
                <c:pt idx="19">
                  <c:v>46174</c:v>
                </c:pt>
                <c:pt idx="20">
                  <c:v>46174</c:v>
                </c:pt>
                <c:pt idx="21">
                  <c:v>0</c:v>
                </c:pt>
                <c:pt idx="22">
                  <c:v>46185</c:v>
                </c:pt>
                <c:pt idx="23">
                  <c:v>46174</c:v>
                </c:pt>
                <c:pt idx="24">
                  <c:v>46174</c:v>
                </c:pt>
                <c:pt idx="25">
                  <c:v>46162</c:v>
                </c:pt>
                <c:pt idx="26">
                  <c:v>0</c:v>
                </c:pt>
                <c:pt idx="27">
                  <c:v>46199</c:v>
                </c:pt>
                <c:pt idx="28">
                  <c:v>46174</c:v>
                </c:pt>
                <c:pt idx="29">
                  <c:v>46174</c:v>
                </c:pt>
                <c:pt idx="30">
                  <c:v>46176</c:v>
                </c:pt>
                <c:pt idx="31">
                  <c:v>46199</c:v>
                </c:pt>
                <c:pt idx="32">
                  <c:v>46171</c:v>
                </c:pt>
                <c:pt idx="33">
                  <c:v>46160</c:v>
                </c:pt>
                <c:pt idx="34">
                  <c:v>46174</c:v>
                </c:pt>
                <c:pt idx="35">
                  <c:v>46174</c:v>
                </c:pt>
                <c:pt idx="36">
                  <c:v>46203</c:v>
                </c:pt>
                <c:pt idx="37">
                  <c:v>46160</c:v>
                </c:pt>
                <c:pt idx="38">
                  <c:v>46174</c:v>
                </c:pt>
                <c:pt idx="39">
                  <c:v>46185</c:v>
                </c:pt>
                <c:pt idx="40">
                  <c:v>46174</c:v>
                </c:pt>
                <c:pt idx="41">
                  <c:v>46174</c:v>
                </c:pt>
                <c:pt idx="42">
                  <c:v>46174</c:v>
                </c:pt>
                <c:pt idx="43">
                  <c:v>46174</c:v>
                </c:pt>
                <c:pt idx="44">
                  <c:v>46174</c:v>
                </c:pt>
                <c:pt idx="45">
                  <c:v>46192</c:v>
                </c:pt>
                <c:pt idx="46">
                  <c:v>46160</c:v>
                </c:pt>
                <c:pt idx="47">
                  <c:v>46184</c:v>
                </c:pt>
                <c:pt idx="48">
                  <c:v>46197</c:v>
                </c:pt>
                <c:pt idx="49">
                  <c:v>46174</c:v>
                </c:pt>
                <c:pt idx="50">
                  <c:v>0</c:v>
                </c:pt>
                <c:pt idx="51">
                  <c:v>46174</c:v>
                </c:pt>
                <c:pt idx="52">
                  <c:v>46171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5-4CAF-9178-3CA6FFFC9071}"/>
            </c:ext>
          </c:extLst>
        </c:ser>
        <c:ser>
          <c:idx val="1"/>
          <c:order val="1"/>
          <c:tx>
            <c:strRef>
              <c:f>JUNIO!$C$7:$C$8</c:f>
              <c:strCache>
                <c:ptCount val="2"/>
                <c:pt idx="0">
                  <c:v> </c:v>
                </c:pt>
                <c:pt idx="1">
                  <c:v>CONCEPTO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JUNIO!$C$9:$C$62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 formatCode="General">
                  <c:v>0</c:v>
                </c:pt>
                <c:pt idx="22">
                  <c:v>0</c:v>
                </c:pt>
                <c:pt idx="23">
                  <c:v>0</c:v>
                </c:pt>
                <c:pt idx="24" formatCode="General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>
                  <c:v>0</c:v>
                </c:pt>
                <c:pt idx="41" formatCode="General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 formatCode="General">
                  <c:v>0</c:v>
                </c:pt>
                <c:pt idx="48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5-4CAF-9178-3CA6FFFC9071}"/>
            </c:ext>
          </c:extLst>
        </c:ser>
        <c:ser>
          <c:idx val="2"/>
          <c:order val="2"/>
          <c:tx>
            <c:strRef>
              <c:f>JUNIO!$D$7:$D$8</c:f>
              <c:strCache>
                <c:ptCount val="2"/>
                <c:pt idx="0">
                  <c:v> </c:v>
                </c:pt>
                <c:pt idx="1">
                  <c:v>FACTURA NO. NCF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JUNIO!$D$9:$D$62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25-4CAF-9178-3CA6FFFC9071}"/>
            </c:ext>
          </c:extLst>
        </c:ser>
        <c:ser>
          <c:idx val="3"/>
          <c:order val="3"/>
          <c:tx>
            <c:strRef>
              <c:f>JUNIO!$E$7:$E$8</c:f>
              <c:strCache>
                <c:ptCount val="2"/>
                <c:pt idx="0">
                  <c:v> </c:v>
                </c:pt>
                <c:pt idx="1">
                  <c:v> MONTO FACTURADO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JUNIO!$E$9:$E$62</c:f>
              <c:numCache>
                <c:formatCode>_(* #,##0.00_);_(* \(#,##0.00\);_(* "-"??_);_(@_)</c:formatCode>
                <c:ptCount val="54"/>
                <c:pt idx="0">
                  <c:v>211986</c:v>
                </c:pt>
                <c:pt idx="1">
                  <c:v>352373.95</c:v>
                </c:pt>
                <c:pt idx="2">
                  <c:v>45303.01</c:v>
                </c:pt>
                <c:pt idx="3">
                  <c:v>30834.49</c:v>
                </c:pt>
                <c:pt idx="4">
                  <c:v>31657.57</c:v>
                </c:pt>
                <c:pt idx="5">
                  <c:v>3779262.5</c:v>
                </c:pt>
                <c:pt idx="6">
                  <c:v>1270</c:v>
                </c:pt>
                <c:pt idx="7">
                  <c:v>231562.91</c:v>
                </c:pt>
                <c:pt idx="8">
                  <c:v>1200000</c:v>
                </c:pt>
                <c:pt idx="9">
                  <c:v>10856</c:v>
                </c:pt>
                <c:pt idx="10">
                  <c:v>23334.5</c:v>
                </c:pt>
                <c:pt idx="11">
                  <c:v>5371517.96</c:v>
                </c:pt>
                <c:pt idx="12">
                  <c:v>8506.7999999999993</c:v>
                </c:pt>
                <c:pt idx="13">
                  <c:v>125934.13</c:v>
                </c:pt>
                <c:pt idx="14">
                  <c:v>1652</c:v>
                </c:pt>
                <c:pt idx="15">
                  <c:v>116816.45</c:v>
                </c:pt>
                <c:pt idx="16">
                  <c:v>522068.37</c:v>
                </c:pt>
                <c:pt idx="17">
                  <c:v>81000</c:v>
                </c:pt>
                <c:pt idx="18">
                  <c:v>195491</c:v>
                </c:pt>
                <c:pt idx="19">
                  <c:v>570493</c:v>
                </c:pt>
                <c:pt idx="20">
                  <c:v>243321.77</c:v>
                </c:pt>
                <c:pt idx="21">
                  <c:v>718806.42999999993</c:v>
                </c:pt>
                <c:pt idx="22">
                  <c:v>196352</c:v>
                </c:pt>
                <c:pt idx="23">
                  <c:v>178000</c:v>
                </c:pt>
                <c:pt idx="24">
                  <c:v>829559.13</c:v>
                </c:pt>
                <c:pt idx="25">
                  <c:v>31586.240000000002</c:v>
                </c:pt>
                <c:pt idx="26">
                  <c:v>1315555.8699999999</c:v>
                </c:pt>
                <c:pt idx="27">
                  <c:v>10325</c:v>
                </c:pt>
                <c:pt idx="28">
                  <c:v>4168000</c:v>
                </c:pt>
                <c:pt idx="29">
                  <c:v>650430</c:v>
                </c:pt>
                <c:pt idx="30">
                  <c:v>240248</c:v>
                </c:pt>
                <c:pt idx="31">
                  <c:v>72324.52</c:v>
                </c:pt>
                <c:pt idx="32">
                  <c:v>828560.66</c:v>
                </c:pt>
                <c:pt idx="33">
                  <c:v>330387.96999999997</c:v>
                </c:pt>
                <c:pt idx="34">
                  <c:v>185432.98</c:v>
                </c:pt>
                <c:pt idx="35">
                  <c:v>193908</c:v>
                </c:pt>
                <c:pt idx="36">
                  <c:v>126161</c:v>
                </c:pt>
                <c:pt idx="37">
                  <c:v>38090</c:v>
                </c:pt>
                <c:pt idx="38">
                  <c:v>235136.27</c:v>
                </c:pt>
                <c:pt idx="39">
                  <c:v>53749</c:v>
                </c:pt>
                <c:pt idx="40">
                  <c:v>61296.11</c:v>
                </c:pt>
                <c:pt idx="41">
                  <c:v>90177.35</c:v>
                </c:pt>
                <c:pt idx="42">
                  <c:v>25960</c:v>
                </c:pt>
                <c:pt idx="43">
                  <c:v>207480.62</c:v>
                </c:pt>
                <c:pt idx="44">
                  <c:v>396025.20000000007</c:v>
                </c:pt>
                <c:pt idx="45">
                  <c:v>101244</c:v>
                </c:pt>
                <c:pt idx="46">
                  <c:v>56168</c:v>
                </c:pt>
                <c:pt idx="47">
                  <c:v>70000</c:v>
                </c:pt>
                <c:pt idx="48">
                  <c:v>106212</c:v>
                </c:pt>
                <c:pt idx="49">
                  <c:v>574006.51</c:v>
                </c:pt>
                <c:pt idx="50">
                  <c:v>180727.37</c:v>
                </c:pt>
                <c:pt idx="51">
                  <c:v>310708.42</c:v>
                </c:pt>
                <c:pt idx="52">
                  <c:v>578383.77</c:v>
                </c:pt>
                <c:pt idx="53">
                  <c:v>26316244.830000002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25-4CAF-9178-3CA6FFFC9071}"/>
            </c:ext>
          </c:extLst>
        </c:ser>
        <c:ser>
          <c:idx val="4"/>
          <c:order val="4"/>
          <c:tx>
            <c:strRef>
              <c:f>JUNIO!$F$7:$F$8</c:f>
              <c:strCache>
                <c:ptCount val="2"/>
                <c:pt idx="0">
                  <c:v> </c:v>
                </c:pt>
                <c:pt idx="1">
                  <c:v>FECHA FIN DE FACTURA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JUNIO!$F$9:$F$62</c:f>
              <c:numCache>
                <c:formatCode>m/d/yyyy</c:formatCode>
                <c:ptCount val="54"/>
                <c:pt idx="0">
                  <c:v>46203</c:v>
                </c:pt>
                <c:pt idx="1">
                  <c:v>46203</c:v>
                </c:pt>
                <c:pt idx="2">
                  <c:v>46203</c:v>
                </c:pt>
                <c:pt idx="3">
                  <c:v>46203</c:v>
                </c:pt>
                <c:pt idx="4">
                  <c:v>46203</c:v>
                </c:pt>
                <c:pt idx="5">
                  <c:v>46203</c:v>
                </c:pt>
                <c:pt idx="6">
                  <c:v>46184</c:v>
                </c:pt>
                <c:pt idx="7">
                  <c:v>46203</c:v>
                </c:pt>
                <c:pt idx="8">
                  <c:v>46203</c:v>
                </c:pt>
                <c:pt idx="9">
                  <c:v>46203</c:v>
                </c:pt>
                <c:pt idx="10">
                  <c:v>46203</c:v>
                </c:pt>
                <c:pt idx="11">
                  <c:v>46203</c:v>
                </c:pt>
                <c:pt idx="12">
                  <c:v>46203</c:v>
                </c:pt>
                <c:pt idx="13">
                  <c:v>46203</c:v>
                </c:pt>
                <c:pt idx="14">
                  <c:v>46203</c:v>
                </c:pt>
                <c:pt idx="15">
                  <c:v>46203</c:v>
                </c:pt>
                <c:pt idx="16">
                  <c:v>46203</c:v>
                </c:pt>
                <c:pt idx="17">
                  <c:v>46203</c:v>
                </c:pt>
                <c:pt idx="18">
                  <c:v>46203</c:v>
                </c:pt>
                <c:pt idx="19">
                  <c:v>46203</c:v>
                </c:pt>
                <c:pt idx="20">
                  <c:v>46203</c:v>
                </c:pt>
                <c:pt idx="21">
                  <c:v>46203</c:v>
                </c:pt>
                <c:pt idx="22">
                  <c:v>46203</c:v>
                </c:pt>
                <c:pt idx="23">
                  <c:v>46203</c:v>
                </c:pt>
                <c:pt idx="24">
                  <c:v>46203</c:v>
                </c:pt>
                <c:pt idx="25">
                  <c:v>46203</c:v>
                </c:pt>
                <c:pt idx="26">
                  <c:v>46203</c:v>
                </c:pt>
                <c:pt idx="27">
                  <c:v>46203</c:v>
                </c:pt>
                <c:pt idx="28">
                  <c:v>46176</c:v>
                </c:pt>
                <c:pt idx="29">
                  <c:v>46203</c:v>
                </c:pt>
                <c:pt idx="30">
                  <c:v>46203</c:v>
                </c:pt>
                <c:pt idx="31">
                  <c:v>46203</c:v>
                </c:pt>
                <c:pt idx="32">
                  <c:v>46203</c:v>
                </c:pt>
                <c:pt idx="33">
                  <c:v>46203</c:v>
                </c:pt>
                <c:pt idx="34">
                  <c:v>46203</c:v>
                </c:pt>
                <c:pt idx="35">
                  <c:v>46183</c:v>
                </c:pt>
                <c:pt idx="36">
                  <c:v>46203</c:v>
                </c:pt>
                <c:pt idx="37">
                  <c:v>46203</c:v>
                </c:pt>
                <c:pt idx="38">
                  <c:v>46181</c:v>
                </c:pt>
                <c:pt idx="39">
                  <c:v>46203</c:v>
                </c:pt>
                <c:pt idx="40">
                  <c:v>46203</c:v>
                </c:pt>
                <c:pt idx="41">
                  <c:v>46203</c:v>
                </c:pt>
                <c:pt idx="42">
                  <c:v>46203</c:v>
                </c:pt>
                <c:pt idx="43">
                  <c:v>46203</c:v>
                </c:pt>
                <c:pt idx="44">
                  <c:v>46203</c:v>
                </c:pt>
                <c:pt idx="45">
                  <c:v>46203</c:v>
                </c:pt>
                <c:pt idx="46">
                  <c:v>46203</c:v>
                </c:pt>
                <c:pt idx="47">
                  <c:v>46203</c:v>
                </c:pt>
                <c:pt idx="48">
                  <c:v>46203</c:v>
                </c:pt>
                <c:pt idx="49">
                  <c:v>46203</c:v>
                </c:pt>
                <c:pt idx="50">
                  <c:v>46203</c:v>
                </c:pt>
                <c:pt idx="51">
                  <c:v>46178</c:v>
                </c:pt>
                <c:pt idx="52">
                  <c:v>46203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25-4CAF-9178-3CA6FFFC9071}"/>
            </c:ext>
          </c:extLst>
        </c:ser>
        <c:ser>
          <c:idx val="5"/>
          <c:order val="5"/>
          <c:tx>
            <c:strRef>
              <c:f>JUNIO!$G$7:$G$8</c:f>
              <c:strCache>
                <c:ptCount val="2"/>
                <c:pt idx="0">
                  <c:v> </c:v>
                </c:pt>
                <c:pt idx="1">
                  <c:v>MONTO PAGADO A LA FECHA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JUNIO!$G$9:$G$62</c:f>
              <c:numCache>
                <c:formatCode>_(* #,##0.00_);_(* \(#,##0.00\);_(* "-"??_);_(@_)</c:formatCode>
                <c:ptCount val="54"/>
                <c:pt idx="0">
                  <c:v>21600</c:v>
                </c:pt>
                <c:pt idx="1">
                  <c:v>352373.95</c:v>
                </c:pt>
                <c:pt idx="2">
                  <c:v>29857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1270</c:v>
                </c:pt>
                <c:pt idx="7">
                  <c:v>231562.91</c:v>
                </c:pt>
                <c:pt idx="8">
                  <c:v>600000</c:v>
                </c:pt>
                <c:pt idx="9">
                  <c:v>10856</c:v>
                </c:pt>
                <c:pt idx="10">
                  <c:v>0</c:v>
                </c:pt>
                <c:pt idx="11">
                  <c:v>953652.99</c:v>
                </c:pt>
                <c:pt idx="12">
                  <c:v>8506.7999999999993</c:v>
                </c:pt>
                <c:pt idx="13">
                  <c:v>125934.13</c:v>
                </c:pt>
                <c:pt idx="14">
                  <c:v>1652</c:v>
                </c:pt>
                <c:pt idx="15">
                  <c:v>29645</c:v>
                </c:pt>
                <c:pt idx="16">
                  <c:v>262476.45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370890.71</c:v>
                </c:pt>
                <c:pt idx="22">
                  <c:v>196352</c:v>
                </c:pt>
                <c:pt idx="23">
                  <c:v>12272</c:v>
                </c:pt>
                <c:pt idx="24">
                  <c:v>0</c:v>
                </c:pt>
                <c:pt idx="25">
                  <c:v>31586.240000000002</c:v>
                </c:pt>
                <c:pt idx="26">
                  <c:v>890296.26</c:v>
                </c:pt>
                <c:pt idx="27">
                  <c:v>0</c:v>
                </c:pt>
                <c:pt idx="28">
                  <c:v>368000</c:v>
                </c:pt>
                <c:pt idx="29">
                  <c:v>42930</c:v>
                </c:pt>
                <c:pt idx="30">
                  <c:v>0</c:v>
                </c:pt>
                <c:pt idx="31">
                  <c:v>0</c:v>
                </c:pt>
                <c:pt idx="32">
                  <c:v>15930</c:v>
                </c:pt>
                <c:pt idx="33">
                  <c:v>330387.96999999997</c:v>
                </c:pt>
                <c:pt idx="34">
                  <c:v>185432.98</c:v>
                </c:pt>
                <c:pt idx="35">
                  <c:v>24426</c:v>
                </c:pt>
                <c:pt idx="36">
                  <c:v>0</c:v>
                </c:pt>
                <c:pt idx="37">
                  <c:v>38090</c:v>
                </c:pt>
                <c:pt idx="38">
                  <c:v>42970.240000000005</c:v>
                </c:pt>
                <c:pt idx="39">
                  <c:v>0</c:v>
                </c:pt>
                <c:pt idx="40">
                  <c:v>61296.11</c:v>
                </c:pt>
                <c:pt idx="41">
                  <c:v>5292</c:v>
                </c:pt>
                <c:pt idx="42">
                  <c:v>12980</c:v>
                </c:pt>
                <c:pt idx="43">
                  <c:v>0</c:v>
                </c:pt>
                <c:pt idx="44">
                  <c:v>96101.86</c:v>
                </c:pt>
                <c:pt idx="45">
                  <c:v>0</c:v>
                </c:pt>
                <c:pt idx="46">
                  <c:v>56168</c:v>
                </c:pt>
                <c:pt idx="47">
                  <c:v>70000</c:v>
                </c:pt>
                <c:pt idx="48">
                  <c:v>0</c:v>
                </c:pt>
                <c:pt idx="49">
                  <c:v>0</c:v>
                </c:pt>
                <c:pt idx="50">
                  <c:v>90363.68</c:v>
                </c:pt>
                <c:pt idx="51">
                  <c:v>155091.32</c:v>
                </c:pt>
                <c:pt idx="52">
                  <c:v>89857</c:v>
                </c:pt>
                <c:pt idx="53">
                  <c:v>5816101.6000000006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25-4CAF-9178-3CA6FFFC9071}"/>
            </c:ext>
          </c:extLst>
        </c:ser>
        <c:ser>
          <c:idx val="6"/>
          <c:order val="6"/>
          <c:tx>
            <c:strRef>
              <c:f>JUNIO!$H$7:$H$8</c:f>
              <c:strCache>
                <c:ptCount val="2"/>
                <c:pt idx="0">
                  <c:v> </c:v>
                </c:pt>
                <c:pt idx="1">
                  <c:v> MONTO PDTE. Y ESTADO (COMPLETO, PENDIENTE Y ATRASADO)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JUNIO!$A$9:$A$62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BAMYR STD SRL</c:v>
                </c:pt>
                <c:pt idx="8">
                  <c:v>BANCO DE RESERVAS DE LA REP. DOM.</c:v>
                </c:pt>
                <c:pt idx="9">
                  <c:v>BANDERAS DEL MUNDO SRL</c:v>
                </c:pt>
                <c:pt idx="10">
                  <c:v>BROTHER RSR SUPPLY</c:v>
                </c:pt>
                <c:pt idx="11">
                  <c:v>C&amp;C TECHNOLOGY (KHARITES)</c:v>
                </c:pt>
                <c:pt idx="12">
                  <c:v>CAASD</c:v>
                </c:pt>
                <c:pt idx="13">
                  <c:v>CECOMSA SRL</c:v>
                </c:pt>
                <c:pt idx="14">
                  <c:v>CENTRO COPIADORA NACO</c:v>
                </c:pt>
                <c:pt idx="15">
                  <c:v>CENTRO CUESTA NACIONAL C POR A</c:v>
                </c:pt>
                <c:pt idx="16">
                  <c:v>COMPANIA DOMINICANA DE TELEFONOS </c:v>
                </c:pt>
                <c:pt idx="17">
                  <c:v>DOMINGO SANTANA MEDINA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ESPECIALIDADES GRAFICAS MORAN &amp; ASOC.</c:v>
                </c:pt>
                <c:pt idx="23">
                  <c:v>FLORISTERIA ZUNIFLOR SRL</c:v>
                </c:pt>
                <c:pt idx="24">
                  <c:v>GOMERA Y ASOCIADOS </c:v>
                </c:pt>
                <c:pt idx="25">
                  <c:v>GTS DOMINICANA SRL</c:v>
                </c:pt>
                <c:pt idx="26">
                  <c:v>HUMANO SEGUROS S A</c:v>
                </c:pt>
                <c:pt idx="27">
                  <c:v>IMPRESOS TRES TINTAS </c:v>
                </c:pt>
                <c:pt idx="28">
                  <c:v>ISLA DOMINICANA </c:v>
                </c:pt>
                <c:pt idx="29">
                  <c:v>LA COCINA DE DONA MARY</c:v>
                </c:pt>
                <c:pt idx="30">
                  <c:v>MP UNIFORMES DE EMPRESAS SRL</c:v>
                </c:pt>
                <c:pt idx="31">
                  <c:v>MRO MANTENIMIENTO SRL</c:v>
                </c:pt>
                <c:pt idx="32">
                  <c:v>NEXALINK TECHNOLOGIES</c:v>
                </c:pt>
                <c:pt idx="33">
                  <c:v>OFFITEK SRL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PEALCA </c:v>
                </c:pt>
                <c:pt idx="37">
                  <c:v>PROVESOL SRL</c:v>
                </c:pt>
                <c:pt idx="38">
                  <c:v>SAN MIGUEL C POR A</c:v>
                </c:pt>
                <c:pt idx="39">
                  <c:v>SEGURIDAD Y PROTECCION INDUSTRIAL SRL</c:v>
                </c:pt>
                <c:pt idx="40">
                  <c:v>SEGUROS UNIVERSAL</c:v>
                </c:pt>
                <c:pt idx="41">
                  <c:v>SERVICES TRAVEL </c:v>
                </c:pt>
                <c:pt idx="42">
                  <c:v>SERVICIOS E INSTALACIONES TECNICAS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SUPLIDORA INDUSTRIAL NACIONAL C POR A</c:v>
                </c:pt>
                <c:pt idx="46">
                  <c:v>TECHBOX</c:v>
                </c:pt>
                <c:pt idx="47">
                  <c:v>UNIVERSIDAD APEC</c:v>
                </c:pt>
                <c:pt idx="48">
                  <c:v>UNPHU</c:v>
                </c:pt>
                <c:pt idx="49">
                  <c:v>VIAMAR 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JUNIO!$H$9:$H$62</c:f>
              <c:numCache>
                <c:formatCode>_(* #,##0.00_);_(* \(#,##0.00\);_(* "-"??_);_(@_)</c:formatCode>
                <c:ptCount val="54"/>
                <c:pt idx="0">
                  <c:v>190386</c:v>
                </c:pt>
                <c:pt idx="1">
                  <c:v>0</c:v>
                </c:pt>
                <c:pt idx="2">
                  <c:v>15446.010000000002</c:v>
                </c:pt>
                <c:pt idx="3">
                  <c:v>30834.49</c:v>
                </c:pt>
                <c:pt idx="4">
                  <c:v>31657.57</c:v>
                </c:pt>
                <c:pt idx="5">
                  <c:v>3779262.5</c:v>
                </c:pt>
                <c:pt idx="6">
                  <c:v>0</c:v>
                </c:pt>
                <c:pt idx="7">
                  <c:v>0</c:v>
                </c:pt>
                <c:pt idx="8">
                  <c:v>600000</c:v>
                </c:pt>
                <c:pt idx="9">
                  <c:v>0</c:v>
                </c:pt>
                <c:pt idx="10">
                  <c:v>23334.5</c:v>
                </c:pt>
                <c:pt idx="11">
                  <c:v>4417864.97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87171.45</c:v>
                </c:pt>
                <c:pt idx="16">
                  <c:v>259591.91999999998</c:v>
                </c:pt>
                <c:pt idx="17">
                  <c:v>81000</c:v>
                </c:pt>
                <c:pt idx="18">
                  <c:v>195491</c:v>
                </c:pt>
                <c:pt idx="19">
                  <c:v>570493</c:v>
                </c:pt>
                <c:pt idx="20">
                  <c:v>243321.77</c:v>
                </c:pt>
                <c:pt idx="21">
                  <c:v>347915.71999999991</c:v>
                </c:pt>
                <c:pt idx="22">
                  <c:v>0</c:v>
                </c:pt>
                <c:pt idx="23">
                  <c:v>165728</c:v>
                </c:pt>
                <c:pt idx="24">
                  <c:v>829559.13</c:v>
                </c:pt>
                <c:pt idx="25">
                  <c:v>0</c:v>
                </c:pt>
                <c:pt idx="26">
                  <c:v>425259.60999999987</c:v>
                </c:pt>
                <c:pt idx="27">
                  <c:v>10325</c:v>
                </c:pt>
                <c:pt idx="28">
                  <c:v>3800000</c:v>
                </c:pt>
                <c:pt idx="29">
                  <c:v>607500</c:v>
                </c:pt>
                <c:pt idx="30">
                  <c:v>240248</c:v>
                </c:pt>
                <c:pt idx="31">
                  <c:v>72324.52</c:v>
                </c:pt>
                <c:pt idx="32">
                  <c:v>812630.66</c:v>
                </c:pt>
                <c:pt idx="33">
                  <c:v>0</c:v>
                </c:pt>
                <c:pt idx="34">
                  <c:v>0</c:v>
                </c:pt>
                <c:pt idx="35">
                  <c:v>169482</c:v>
                </c:pt>
                <c:pt idx="36">
                  <c:v>126161</c:v>
                </c:pt>
                <c:pt idx="37">
                  <c:v>0</c:v>
                </c:pt>
                <c:pt idx="38">
                  <c:v>192166.02999999997</c:v>
                </c:pt>
                <c:pt idx="39">
                  <c:v>53749</c:v>
                </c:pt>
                <c:pt idx="40">
                  <c:v>0</c:v>
                </c:pt>
                <c:pt idx="41">
                  <c:v>84885.35</c:v>
                </c:pt>
                <c:pt idx="42">
                  <c:v>12980</c:v>
                </c:pt>
                <c:pt idx="43">
                  <c:v>207480.62</c:v>
                </c:pt>
                <c:pt idx="44">
                  <c:v>299923.34000000008</c:v>
                </c:pt>
                <c:pt idx="45">
                  <c:v>101244</c:v>
                </c:pt>
                <c:pt idx="46">
                  <c:v>0</c:v>
                </c:pt>
                <c:pt idx="47">
                  <c:v>0</c:v>
                </c:pt>
                <c:pt idx="48">
                  <c:v>106212</c:v>
                </c:pt>
                <c:pt idx="49">
                  <c:v>574006.51</c:v>
                </c:pt>
                <c:pt idx="50">
                  <c:v>90363.69</c:v>
                </c:pt>
                <c:pt idx="51">
                  <c:v>155617.09999999998</c:v>
                </c:pt>
                <c:pt idx="52">
                  <c:v>488526.77</c:v>
                </c:pt>
                <c:pt idx="53">
                  <c:v>20500143.230000008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25-4CAF-9178-3CA6FFFC9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8298624"/>
        <c:axId val="488299344"/>
      </c:barChart>
      <c:catAx>
        <c:axId val="48829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9344"/>
        <c:crosses val="autoZero"/>
        <c:auto val="1"/>
        <c:lblAlgn val="ctr"/>
        <c:lblOffset val="100"/>
        <c:noMultiLvlLbl val="0"/>
      </c:catAx>
      <c:valAx>
        <c:axId val="48829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6D906E-6DA6-4AB5-A7C4-77B50794B9E5}">
  <sheetPr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711238-92E5-35B9-0BD4-404BD8F32C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174949</xdr:colOff>
      <xdr:row>0</xdr:row>
      <xdr:rowOff>107528</xdr:rowOff>
    </xdr:from>
    <xdr:to>
      <xdr:col>0</xdr:col>
      <xdr:colOff>3440664</xdr:colOff>
      <xdr:row>6</xdr:row>
      <xdr:rowOff>145985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2F1F7-6E03-4EAC-B7C3-D978EADC9B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49" y="69428"/>
          <a:ext cx="3264160" cy="952857"/>
        </a:xfrm>
        <a:prstGeom prst="rect">
          <a:avLst/>
        </a:prstGeom>
      </xdr:spPr>
    </xdr:pic>
    <xdr:clientData/>
  </xdr:twoCellAnchor>
  <xdr:twoCellAnchor editAs="oneCell">
    <xdr:from>
      <xdr:col>3</xdr:col>
      <xdr:colOff>466532</xdr:colOff>
      <xdr:row>0</xdr:row>
      <xdr:rowOff>48597</xdr:rowOff>
    </xdr:from>
    <xdr:to>
      <xdr:col>3</xdr:col>
      <xdr:colOff>1575656</xdr:colOff>
      <xdr:row>6</xdr:row>
      <xdr:rowOff>145790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C961AD-1CFB-818A-7A67-AE0168DCC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6302" y="48597"/>
          <a:ext cx="1109124" cy="1039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14D7-CF82-4D71-B48C-790C71BCF845}">
  <sheetPr>
    <pageSetUpPr fitToPage="1"/>
  </sheetPr>
  <dimension ref="A1:I74"/>
  <sheetViews>
    <sheetView tabSelected="1" zoomScale="98" zoomScaleNormal="98" workbookViewId="0">
      <pane ySplit="1" topLeftCell="A2" activePane="bottomLeft" state="frozen"/>
      <selection pane="bottomLeft" activeCell="A4" sqref="A4:H4"/>
    </sheetView>
  </sheetViews>
  <sheetFormatPr baseColWidth="10" defaultColWidth="11.5703125" defaultRowHeight="13.5" x14ac:dyDescent="0.25"/>
  <cols>
    <col min="1" max="1" width="54" style="1" customWidth="1"/>
    <col min="2" max="2" width="19.140625" style="1" customWidth="1"/>
    <col min="3" max="3" width="67.28515625" style="1" customWidth="1"/>
    <col min="4" max="4" width="30.85546875" style="1" customWidth="1"/>
    <col min="5" max="5" width="21.42578125" style="5" customWidth="1"/>
    <col min="6" max="6" width="13.5703125" style="3" customWidth="1"/>
    <col min="7" max="7" width="18.42578125" style="3" customWidth="1"/>
    <col min="8" max="8" width="17" style="5" customWidth="1"/>
    <col min="9" max="9" width="23.85546875" style="4" customWidth="1"/>
    <col min="10" max="16384" width="11.5703125" style="4"/>
  </cols>
  <sheetData>
    <row r="1" spans="1:9" ht="5.25" customHeight="1" x14ac:dyDescent="0.25">
      <c r="B1" s="6"/>
      <c r="C1" s="6"/>
      <c r="E1" s="2"/>
      <c r="F1" s="7"/>
      <c r="G1" s="7"/>
      <c r="H1" s="2"/>
    </row>
    <row r="2" spans="1:9" x14ac:dyDescent="0.25">
      <c r="C2" s="6"/>
      <c r="D2" s="8"/>
      <c r="H2" s="2"/>
    </row>
    <row r="3" spans="1:9" x14ac:dyDescent="0.25">
      <c r="A3" s="61" t="s">
        <v>174</v>
      </c>
      <c r="B3" s="61"/>
      <c r="C3" s="61"/>
      <c r="D3" s="61"/>
      <c r="E3" s="61"/>
      <c r="F3" s="61"/>
      <c r="G3" s="61"/>
      <c r="H3" s="61"/>
    </row>
    <row r="4" spans="1:9" x14ac:dyDescent="0.25">
      <c r="A4" s="61" t="s">
        <v>118</v>
      </c>
      <c r="B4" s="61"/>
      <c r="C4" s="61"/>
      <c r="D4" s="61"/>
      <c r="E4" s="61"/>
      <c r="F4" s="61"/>
      <c r="G4" s="61"/>
      <c r="H4" s="61"/>
    </row>
    <row r="5" spans="1:9" x14ac:dyDescent="0.25">
      <c r="A5" s="61" t="s">
        <v>0</v>
      </c>
      <c r="B5" s="61"/>
      <c r="C5" s="61"/>
      <c r="D5" s="61"/>
      <c r="E5" s="61"/>
      <c r="F5" s="61"/>
      <c r="G5" s="61"/>
      <c r="H5" s="61"/>
    </row>
    <row r="6" spans="1:9" x14ac:dyDescent="0.25">
      <c r="A6" s="13"/>
      <c r="B6" s="13"/>
      <c r="C6" s="13"/>
      <c r="D6" s="13"/>
      <c r="E6" s="14"/>
      <c r="F6" s="12"/>
      <c r="G6" s="12"/>
      <c r="H6" s="12"/>
    </row>
    <row r="7" spans="1:9" x14ac:dyDescent="0.25">
      <c r="A7" s="62" t="s">
        <v>1</v>
      </c>
      <c r="B7" s="62"/>
      <c r="C7" s="62"/>
      <c r="D7" s="62"/>
      <c r="E7" s="62"/>
      <c r="F7" s="62"/>
      <c r="G7" s="62"/>
      <c r="H7" s="62"/>
    </row>
    <row r="8" spans="1:9" s="21" customFormat="1" ht="78" customHeight="1" x14ac:dyDescent="0.25">
      <c r="A8" s="15" t="s">
        <v>2</v>
      </c>
      <c r="B8" s="16" t="s">
        <v>3</v>
      </c>
      <c r="C8" s="16" t="s">
        <v>4</v>
      </c>
      <c r="D8" s="17" t="s">
        <v>5</v>
      </c>
      <c r="E8" s="18" t="s">
        <v>6</v>
      </c>
      <c r="F8" s="19" t="s">
        <v>7</v>
      </c>
      <c r="G8" s="19" t="s">
        <v>8</v>
      </c>
      <c r="H8" s="20" t="s">
        <v>9</v>
      </c>
    </row>
    <row r="9" spans="1:9" s="23" customFormat="1" ht="15" customHeight="1" x14ac:dyDescent="0.25">
      <c r="A9" s="34" t="s">
        <v>30</v>
      </c>
      <c r="B9" s="35">
        <v>46174</v>
      </c>
      <c r="C9" s="34" t="s">
        <v>31</v>
      </c>
      <c r="D9" s="34" t="s">
        <v>78</v>
      </c>
      <c r="E9" s="59">
        <v>211986</v>
      </c>
      <c r="F9" s="36">
        <v>46203</v>
      </c>
      <c r="G9" s="59">
        <v>21600</v>
      </c>
      <c r="H9" s="37">
        <f t="shared" ref="H9:H40" si="0">E9-G9</f>
        <v>190386</v>
      </c>
      <c r="I9" s="25"/>
    </row>
    <row r="10" spans="1:9" s="23" customFormat="1" ht="15" customHeight="1" x14ac:dyDescent="0.25">
      <c r="A10" s="34" t="s">
        <v>10</v>
      </c>
      <c r="B10" s="35" t="s">
        <v>122</v>
      </c>
      <c r="C10" s="38" t="s">
        <v>11</v>
      </c>
      <c r="D10" s="38" t="s">
        <v>123</v>
      </c>
      <c r="E10" s="39">
        <f>25987.46+298942.43+27444.06</f>
        <v>352373.95</v>
      </c>
      <c r="F10" s="36">
        <v>46203</v>
      </c>
      <c r="G10" s="40">
        <f>25987.46+298942.43+27444.06</f>
        <v>352373.95</v>
      </c>
      <c r="H10" s="37">
        <f t="shared" si="0"/>
        <v>0</v>
      </c>
      <c r="I10" s="25"/>
    </row>
    <row r="11" spans="1:9" s="23" customFormat="1" ht="15" customHeight="1" x14ac:dyDescent="0.25">
      <c r="A11" s="34" t="s">
        <v>33</v>
      </c>
      <c r="B11" s="35">
        <v>46174</v>
      </c>
      <c r="C11" s="41" t="s">
        <v>34</v>
      </c>
      <c r="D11" s="53" t="s">
        <v>79</v>
      </c>
      <c r="E11" s="42">
        <v>45303.01</v>
      </c>
      <c r="F11" s="36">
        <v>46203</v>
      </c>
      <c r="G11" s="43">
        <v>29857</v>
      </c>
      <c r="H11" s="37">
        <f t="shared" si="0"/>
        <v>15446.010000000002</v>
      </c>
      <c r="I11" s="25"/>
    </row>
    <row r="12" spans="1:9" s="22" customFormat="1" ht="15" customHeight="1" x14ac:dyDescent="0.25">
      <c r="A12" s="34" t="s">
        <v>63</v>
      </c>
      <c r="B12" s="35">
        <v>46198</v>
      </c>
      <c r="C12" s="41" t="s">
        <v>66</v>
      </c>
      <c r="D12" s="53" t="s">
        <v>151</v>
      </c>
      <c r="E12" s="42">
        <v>30834.49</v>
      </c>
      <c r="F12" s="36">
        <v>46203</v>
      </c>
      <c r="G12" s="43">
        <v>0</v>
      </c>
      <c r="H12" s="37">
        <f t="shared" si="0"/>
        <v>30834.49</v>
      </c>
      <c r="I12" s="24"/>
    </row>
    <row r="13" spans="1:9" s="22" customFormat="1" ht="15" customHeight="1" x14ac:dyDescent="0.25">
      <c r="A13" s="34" t="s">
        <v>100</v>
      </c>
      <c r="B13" s="35">
        <v>46157</v>
      </c>
      <c r="C13" s="38" t="s">
        <v>108</v>
      </c>
      <c r="D13" s="38" t="s">
        <v>103</v>
      </c>
      <c r="E13" s="39">
        <v>31657.57</v>
      </c>
      <c r="F13" s="36">
        <v>46203</v>
      </c>
      <c r="G13" s="40">
        <v>0</v>
      </c>
      <c r="H13" s="37">
        <f t="shared" si="0"/>
        <v>31657.57</v>
      </c>
      <c r="I13" s="24"/>
    </row>
    <row r="14" spans="1:9" s="27" customFormat="1" ht="17.25" customHeight="1" x14ac:dyDescent="0.25">
      <c r="A14" s="44" t="s">
        <v>12</v>
      </c>
      <c r="B14" s="45">
        <v>46174</v>
      </c>
      <c r="C14" s="46" t="s">
        <v>32</v>
      </c>
      <c r="D14" s="47" t="s">
        <v>73</v>
      </c>
      <c r="E14" s="40">
        <v>3779262.5</v>
      </c>
      <c r="F14" s="36">
        <v>46203</v>
      </c>
      <c r="G14" s="43">
        <v>0</v>
      </c>
      <c r="H14" s="37">
        <f t="shared" si="0"/>
        <v>3779262.5</v>
      </c>
      <c r="I14" s="26"/>
    </row>
    <row r="15" spans="1:9" s="22" customFormat="1" ht="15" customHeight="1" x14ac:dyDescent="0.25">
      <c r="A15" s="34" t="s">
        <v>24</v>
      </c>
      <c r="B15" s="35">
        <v>46174</v>
      </c>
      <c r="C15" s="38" t="s">
        <v>25</v>
      </c>
      <c r="D15" s="41" t="s">
        <v>133</v>
      </c>
      <c r="E15" s="42">
        <f>675+595</f>
        <v>1270</v>
      </c>
      <c r="F15" s="36">
        <v>46184</v>
      </c>
      <c r="G15" s="43">
        <f>675+595</f>
        <v>1270</v>
      </c>
      <c r="H15" s="37">
        <f t="shared" si="0"/>
        <v>0</v>
      </c>
    </row>
    <row r="16" spans="1:9" s="22" customFormat="1" ht="15" customHeight="1" x14ac:dyDescent="0.25">
      <c r="A16" s="34" t="s">
        <v>130</v>
      </c>
      <c r="B16" s="35">
        <v>46184</v>
      </c>
      <c r="C16" s="38" t="s">
        <v>131</v>
      </c>
      <c r="D16" s="58" t="s">
        <v>132</v>
      </c>
      <c r="E16" s="39">
        <v>231562.91</v>
      </c>
      <c r="F16" s="36">
        <v>46203</v>
      </c>
      <c r="G16" s="40">
        <v>231562.91</v>
      </c>
      <c r="H16" s="37">
        <f t="shared" si="0"/>
        <v>0</v>
      </c>
    </row>
    <row r="17" spans="1:9" s="22" customFormat="1" ht="15" customHeight="1" x14ac:dyDescent="0.25">
      <c r="A17" s="34" t="s">
        <v>13</v>
      </c>
      <c r="B17" s="35">
        <v>46174</v>
      </c>
      <c r="C17" s="38" t="s">
        <v>82</v>
      </c>
      <c r="D17" s="34" t="s">
        <v>70</v>
      </c>
      <c r="E17" s="39">
        <v>1200000</v>
      </c>
      <c r="F17" s="36">
        <v>46203</v>
      </c>
      <c r="G17" s="40">
        <v>600000</v>
      </c>
      <c r="H17" s="37">
        <f t="shared" si="0"/>
        <v>600000</v>
      </c>
    </row>
    <row r="18" spans="1:9" s="22" customFormat="1" ht="15" customHeight="1" x14ac:dyDescent="0.25">
      <c r="A18" s="34" t="s">
        <v>85</v>
      </c>
      <c r="B18" s="35">
        <v>46136</v>
      </c>
      <c r="C18" s="38" t="s">
        <v>91</v>
      </c>
      <c r="D18" s="57" t="s">
        <v>92</v>
      </c>
      <c r="E18" s="39">
        <v>10856</v>
      </c>
      <c r="F18" s="36">
        <v>46203</v>
      </c>
      <c r="G18" s="40">
        <v>10856</v>
      </c>
      <c r="H18" s="37">
        <f t="shared" si="0"/>
        <v>0</v>
      </c>
    </row>
    <row r="19" spans="1:9" s="22" customFormat="1" ht="15" customHeight="1" x14ac:dyDescent="0.25">
      <c r="A19" s="34" t="s">
        <v>158</v>
      </c>
      <c r="B19" s="35">
        <v>46192</v>
      </c>
      <c r="C19" s="38" t="s">
        <v>66</v>
      </c>
      <c r="D19" s="57" t="s">
        <v>161</v>
      </c>
      <c r="E19" s="39">
        <v>23334.5</v>
      </c>
      <c r="F19" s="36">
        <v>46203</v>
      </c>
      <c r="G19" s="40">
        <v>0</v>
      </c>
      <c r="H19" s="37">
        <f t="shared" si="0"/>
        <v>23334.5</v>
      </c>
    </row>
    <row r="20" spans="1:9" s="22" customFormat="1" ht="15" customHeight="1" x14ac:dyDescent="0.25">
      <c r="A20" s="34" t="s">
        <v>68</v>
      </c>
      <c r="B20" s="35">
        <v>46174</v>
      </c>
      <c r="C20" s="38" t="s">
        <v>40</v>
      </c>
      <c r="D20" s="34" t="s">
        <v>140</v>
      </c>
      <c r="E20" s="39">
        <v>5371517.96</v>
      </c>
      <c r="F20" s="36">
        <v>46203</v>
      </c>
      <c r="G20" s="40">
        <v>953652.99</v>
      </c>
      <c r="H20" s="37">
        <f t="shared" si="0"/>
        <v>4417864.97</v>
      </c>
    </row>
    <row r="21" spans="1:9" s="22" customFormat="1" ht="15" customHeight="1" x14ac:dyDescent="0.25">
      <c r="A21" s="34" t="s">
        <v>14</v>
      </c>
      <c r="B21" s="35">
        <v>46176</v>
      </c>
      <c r="C21" s="41" t="s">
        <v>45</v>
      </c>
      <c r="D21" s="34" t="s">
        <v>119</v>
      </c>
      <c r="E21" s="39">
        <v>8506.7999999999993</v>
      </c>
      <c r="F21" s="36">
        <v>46203</v>
      </c>
      <c r="G21" s="40">
        <v>8506.7999999999993</v>
      </c>
      <c r="H21" s="37">
        <f t="shared" si="0"/>
        <v>0</v>
      </c>
    </row>
    <row r="22" spans="1:9" s="22" customFormat="1" ht="15" customHeight="1" x14ac:dyDescent="0.25">
      <c r="A22" s="34" t="s">
        <v>97</v>
      </c>
      <c r="B22" s="35">
        <v>46160</v>
      </c>
      <c r="C22" s="41" t="s">
        <v>109</v>
      </c>
      <c r="D22" s="34" t="s">
        <v>104</v>
      </c>
      <c r="E22" s="39">
        <v>125934.13</v>
      </c>
      <c r="F22" s="36">
        <v>46203</v>
      </c>
      <c r="G22" s="40">
        <f>101381.35+24552.78</f>
        <v>125934.13</v>
      </c>
      <c r="H22" s="37">
        <f t="shared" si="0"/>
        <v>0</v>
      </c>
    </row>
    <row r="23" spans="1:9" s="22" customFormat="1" ht="15" customHeight="1" x14ac:dyDescent="0.25">
      <c r="A23" s="34" t="s">
        <v>102</v>
      </c>
      <c r="B23" s="35">
        <v>46161</v>
      </c>
      <c r="C23" s="41" t="s">
        <v>114</v>
      </c>
      <c r="D23" s="34" t="s">
        <v>113</v>
      </c>
      <c r="E23" s="39">
        <v>1652</v>
      </c>
      <c r="F23" s="36">
        <v>46203</v>
      </c>
      <c r="G23" s="40">
        <v>1652</v>
      </c>
      <c r="H23" s="37">
        <f t="shared" si="0"/>
        <v>0</v>
      </c>
    </row>
    <row r="24" spans="1:9" s="22" customFormat="1" ht="15" customHeight="1" x14ac:dyDescent="0.25">
      <c r="A24" s="34" t="s">
        <v>72</v>
      </c>
      <c r="B24" s="35" t="s">
        <v>141</v>
      </c>
      <c r="C24" s="41" t="s">
        <v>110</v>
      </c>
      <c r="D24" s="34" t="s">
        <v>142</v>
      </c>
      <c r="E24" s="39">
        <f>29645+87171.45</f>
        <v>116816.45</v>
      </c>
      <c r="F24" s="36">
        <v>46203</v>
      </c>
      <c r="G24" s="40">
        <f>9035+20610</f>
        <v>29645</v>
      </c>
      <c r="H24" s="37">
        <f t="shared" si="0"/>
        <v>87171.45</v>
      </c>
    </row>
    <row r="25" spans="1:9" s="22" customFormat="1" ht="15" customHeight="1" x14ac:dyDescent="0.25">
      <c r="A25" s="41" t="s">
        <v>15</v>
      </c>
      <c r="B25" s="48" t="s">
        <v>124</v>
      </c>
      <c r="C25" s="49" t="s">
        <v>39</v>
      </c>
      <c r="D25" s="41" t="s">
        <v>125</v>
      </c>
      <c r="E25" s="50">
        <f>262476.45+259591.92</f>
        <v>522068.37</v>
      </c>
      <c r="F25" s="36">
        <v>46203</v>
      </c>
      <c r="G25" s="51">
        <v>262476.45</v>
      </c>
      <c r="H25" s="37">
        <f t="shared" si="0"/>
        <v>259591.91999999998</v>
      </c>
    </row>
    <row r="26" spans="1:9" s="22" customFormat="1" ht="15.75" customHeight="1" x14ac:dyDescent="0.25">
      <c r="A26" s="34" t="s">
        <v>152</v>
      </c>
      <c r="B26" s="35">
        <v>46203</v>
      </c>
      <c r="C26" s="49" t="s">
        <v>162</v>
      </c>
      <c r="D26" s="34" t="s">
        <v>163</v>
      </c>
      <c r="E26" s="39">
        <v>81000</v>
      </c>
      <c r="F26" s="36">
        <v>46203</v>
      </c>
      <c r="G26" s="40">
        <v>0</v>
      </c>
      <c r="H26" s="37">
        <f t="shared" si="0"/>
        <v>81000</v>
      </c>
    </row>
    <row r="27" spans="1:9" s="22" customFormat="1" ht="15.75" customHeight="1" x14ac:dyDescent="0.25">
      <c r="A27" s="34" t="s">
        <v>51</v>
      </c>
      <c r="B27" s="35">
        <v>46174</v>
      </c>
      <c r="C27" s="49" t="s">
        <v>53</v>
      </c>
      <c r="D27" s="34" t="s">
        <v>52</v>
      </c>
      <c r="E27" s="39">
        <v>195491</v>
      </c>
      <c r="F27" s="36">
        <v>46203</v>
      </c>
      <c r="G27" s="40">
        <v>0</v>
      </c>
      <c r="H27" s="37">
        <f t="shared" si="0"/>
        <v>195491</v>
      </c>
    </row>
    <row r="28" spans="1:9" s="22" customFormat="1" ht="15.75" customHeight="1" x14ac:dyDescent="0.25">
      <c r="A28" s="34" t="s">
        <v>16</v>
      </c>
      <c r="B28" s="35">
        <v>46174</v>
      </c>
      <c r="C28" s="38" t="s">
        <v>17</v>
      </c>
      <c r="D28" s="41" t="s">
        <v>76</v>
      </c>
      <c r="E28" s="42">
        <v>570493</v>
      </c>
      <c r="F28" s="36">
        <v>46203</v>
      </c>
      <c r="G28" s="43">
        <v>0</v>
      </c>
      <c r="H28" s="37">
        <f t="shared" si="0"/>
        <v>570493</v>
      </c>
    </row>
    <row r="29" spans="1:9" s="22" customFormat="1" ht="15.75" customHeight="1" x14ac:dyDescent="0.25">
      <c r="A29" s="41" t="s">
        <v>37</v>
      </c>
      <c r="B29" s="48">
        <v>46174</v>
      </c>
      <c r="C29" s="49" t="s">
        <v>44</v>
      </c>
      <c r="D29" s="60" t="s">
        <v>38</v>
      </c>
      <c r="E29" s="50">
        <v>243321.77</v>
      </c>
      <c r="F29" s="36">
        <v>46203</v>
      </c>
      <c r="G29" s="51">
        <v>0</v>
      </c>
      <c r="H29" s="37">
        <f t="shared" si="0"/>
        <v>243321.77</v>
      </c>
    </row>
    <row r="30" spans="1:9" s="22" customFormat="1" ht="15" customHeight="1" x14ac:dyDescent="0.25">
      <c r="A30" s="34" t="s">
        <v>18</v>
      </c>
      <c r="B30" s="35" t="s">
        <v>120</v>
      </c>
      <c r="C30" s="41" t="s">
        <v>46</v>
      </c>
      <c r="D30" s="34" t="s">
        <v>121</v>
      </c>
      <c r="E30" s="39">
        <f>370890.71+347915.72</f>
        <v>718806.42999999993</v>
      </c>
      <c r="F30" s="36">
        <v>46203</v>
      </c>
      <c r="G30" s="40">
        <v>370890.71</v>
      </c>
      <c r="H30" s="37">
        <f t="shared" si="0"/>
        <v>347915.71999999991</v>
      </c>
      <c r="I30" s="32"/>
    </row>
    <row r="31" spans="1:9" s="22" customFormat="1" ht="15" customHeight="1" x14ac:dyDescent="0.25">
      <c r="A31" s="34" t="s">
        <v>134</v>
      </c>
      <c r="B31" s="35">
        <v>46185</v>
      </c>
      <c r="C31" s="38" t="s">
        <v>135</v>
      </c>
      <c r="D31" s="58" t="s">
        <v>136</v>
      </c>
      <c r="E31" s="42">
        <v>196352</v>
      </c>
      <c r="F31" s="36">
        <v>46203</v>
      </c>
      <c r="G31" s="43">
        <v>196352</v>
      </c>
      <c r="H31" s="37">
        <f t="shared" si="0"/>
        <v>0</v>
      </c>
    </row>
    <row r="32" spans="1:9" s="22" customFormat="1" ht="15" customHeight="1" x14ac:dyDescent="0.25">
      <c r="A32" s="41" t="s">
        <v>98</v>
      </c>
      <c r="B32" s="48">
        <v>46174</v>
      </c>
      <c r="C32" s="49" t="s">
        <v>117</v>
      </c>
      <c r="D32" s="41" t="s">
        <v>143</v>
      </c>
      <c r="E32" s="50">
        <v>178000</v>
      </c>
      <c r="F32" s="36">
        <v>46203</v>
      </c>
      <c r="G32" s="51">
        <v>12272</v>
      </c>
      <c r="H32" s="37">
        <f t="shared" si="0"/>
        <v>165728</v>
      </c>
      <c r="I32" s="24"/>
    </row>
    <row r="33" spans="1:9" s="22" customFormat="1" ht="15" customHeight="1" x14ac:dyDescent="0.25">
      <c r="A33" s="34" t="s">
        <v>54</v>
      </c>
      <c r="B33" s="35">
        <v>46174</v>
      </c>
      <c r="C33" s="41" t="s">
        <v>57</v>
      </c>
      <c r="D33" s="34" t="s">
        <v>55</v>
      </c>
      <c r="E33" s="39">
        <v>829559.13</v>
      </c>
      <c r="F33" s="36">
        <v>46203</v>
      </c>
      <c r="G33" s="40">
        <v>0</v>
      </c>
      <c r="H33" s="37">
        <f t="shared" si="0"/>
        <v>829559.13</v>
      </c>
      <c r="I33" s="24"/>
    </row>
    <row r="34" spans="1:9" s="22" customFormat="1" ht="15" customHeight="1" x14ac:dyDescent="0.25">
      <c r="A34" s="34" t="s">
        <v>96</v>
      </c>
      <c r="B34" s="35">
        <v>46162</v>
      </c>
      <c r="C34" s="49" t="s">
        <v>111</v>
      </c>
      <c r="D34" s="34" t="s">
        <v>105</v>
      </c>
      <c r="E34" s="39">
        <v>31586.240000000002</v>
      </c>
      <c r="F34" s="36">
        <v>46203</v>
      </c>
      <c r="G34" s="40">
        <v>31586.240000000002</v>
      </c>
      <c r="H34" s="37">
        <f t="shared" si="0"/>
        <v>0</v>
      </c>
      <c r="I34" s="28"/>
    </row>
    <row r="35" spans="1:9" s="22" customFormat="1" ht="15" customHeight="1" x14ac:dyDescent="0.25">
      <c r="A35" s="34" t="s">
        <v>19</v>
      </c>
      <c r="B35" s="35" t="s">
        <v>144</v>
      </c>
      <c r="C35" s="52" t="s">
        <v>60</v>
      </c>
      <c r="D35" s="34" t="s">
        <v>145</v>
      </c>
      <c r="E35" s="39">
        <f>194937.71+695358.55+181745.9+243513.71</f>
        <v>1315555.8699999999</v>
      </c>
      <c r="F35" s="36">
        <v>46203</v>
      </c>
      <c r="G35" s="39">
        <f>695358.55+194937.71</f>
        <v>890296.26</v>
      </c>
      <c r="H35" s="37">
        <f t="shared" si="0"/>
        <v>425259.60999999987</v>
      </c>
      <c r="I35" s="28"/>
    </row>
    <row r="36" spans="1:9" s="22" customFormat="1" ht="15" customHeight="1" x14ac:dyDescent="0.25">
      <c r="A36" s="34" t="s">
        <v>86</v>
      </c>
      <c r="B36" s="35">
        <v>46199</v>
      </c>
      <c r="C36" s="54" t="s">
        <v>93</v>
      </c>
      <c r="D36" s="57" t="s">
        <v>157</v>
      </c>
      <c r="E36" s="39">
        <v>10325</v>
      </c>
      <c r="F36" s="36">
        <v>46203</v>
      </c>
      <c r="G36" s="39">
        <v>0</v>
      </c>
      <c r="H36" s="37">
        <f t="shared" si="0"/>
        <v>10325</v>
      </c>
      <c r="I36" s="28"/>
    </row>
    <row r="37" spans="1:9" s="22" customFormat="1" ht="15" customHeight="1" x14ac:dyDescent="0.25">
      <c r="A37" s="34" t="s">
        <v>94</v>
      </c>
      <c r="B37" s="35">
        <v>46174</v>
      </c>
      <c r="C37" s="52" t="s">
        <v>116</v>
      </c>
      <c r="D37" s="34" t="s">
        <v>95</v>
      </c>
      <c r="E37" s="39">
        <v>4168000</v>
      </c>
      <c r="F37" s="36">
        <v>46176</v>
      </c>
      <c r="G37" s="39">
        <v>368000</v>
      </c>
      <c r="H37" s="37">
        <f t="shared" si="0"/>
        <v>3800000</v>
      </c>
    </row>
    <row r="38" spans="1:9" s="22" customFormat="1" ht="15" customHeight="1" x14ac:dyDescent="0.25">
      <c r="A38" s="34" t="s">
        <v>74</v>
      </c>
      <c r="B38" s="35">
        <v>46174</v>
      </c>
      <c r="C38" s="52" t="s">
        <v>40</v>
      </c>
      <c r="D38" s="34" t="s">
        <v>75</v>
      </c>
      <c r="E38" s="39">
        <v>650430</v>
      </c>
      <c r="F38" s="36">
        <v>46203</v>
      </c>
      <c r="G38" s="39">
        <v>42930</v>
      </c>
      <c r="H38" s="37">
        <f t="shared" si="0"/>
        <v>607500</v>
      </c>
    </row>
    <row r="39" spans="1:9" s="22" customFormat="1" ht="15" customHeight="1" x14ac:dyDescent="0.25">
      <c r="A39" s="34" t="s">
        <v>155</v>
      </c>
      <c r="B39" s="35">
        <v>46176</v>
      </c>
      <c r="C39" s="34" t="s">
        <v>164</v>
      </c>
      <c r="D39" s="34" t="s">
        <v>165</v>
      </c>
      <c r="E39" s="42">
        <v>240248</v>
      </c>
      <c r="F39" s="36">
        <v>46203</v>
      </c>
      <c r="G39" s="43">
        <v>0</v>
      </c>
      <c r="H39" s="37">
        <f t="shared" si="0"/>
        <v>240248</v>
      </c>
    </row>
    <row r="40" spans="1:9" s="22" customFormat="1" ht="15" customHeight="1" x14ac:dyDescent="0.25">
      <c r="A40" s="34" t="s">
        <v>159</v>
      </c>
      <c r="B40" s="35">
        <v>46199</v>
      </c>
      <c r="C40" s="34" t="s">
        <v>66</v>
      </c>
      <c r="D40" s="34" t="s">
        <v>166</v>
      </c>
      <c r="E40" s="42">
        <v>72324.52</v>
      </c>
      <c r="F40" s="36">
        <v>46203</v>
      </c>
      <c r="G40" s="43">
        <v>0</v>
      </c>
      <c r="H40" s="37">
        <f t="shared" si="0"/>
        <v>72324.52</v>
      </c>
    </row>
    <row r="41" spans="1:9" s="22" customFormat="1" ht="15" customHeight="1" x14ac:dyDescent="0.25">
      <c r="A41" s="34" t="s">
        <v>36</v>
      </c>
      <c r="B41" s="35">
        <v>46171</v>
      </c>
      <c r="C41" s="34" t="s">
        <v>149</v>
      </c>
      <c r="D41" s="34" t="s">
        <v>150</v>
      </c>
      <c r="E41" s="42">
        <f>812630.66+15930</f>
        <v>828560.66</v>
      </c>
      <c r="F41" s="36">
        <v>46203</v>
      </c>
      <c r="G41" s="43">
        <v>15930</v>
      </c>
      <c r="H41" s="37">
        <f t="shared" ref="H41:H61" si="1">E41-G41</f>
        <v>812630.66</v>
      </c>
    </row>
    <row r="42" spans="1:9" s="22" customFormat="1" ht="15" customHeight="1" x14ac:dyDescent="0.25">
      <c r="A42" s="34" t="s">
        <v>80</v>
      </c>
      <c r="B42" s="35">
        <v>46160</v>
      </c>
      <c r="C42" s="34" t="s">
        <v>137</v>
      </c>
      <c r="D42" s="34" t="s">
        <v>138</v>
      </c>
      <c r="E42" s="42">
        <v>330387.96999999997</v>
      </c>
      <c r="F42" s="36">
        <v>46203</v>
      </c>
      <c r="G42" s="43">
        <v>330387.96999999997</v>
      </c>
      <c r="H42" s="37">
        <f t="shared" si="1"/>
        <v>0</v>
      </c>
    </row>
    <row r="43" spans="1:9" s="22" customFormat="1" ht="15" customHeight="1" x14ac:dyDescent="0.25">
      <c r="A43" s="34" t="s">
        <v>58</v>
      </c>
      <c r="B43" s="35">
        <v>46174</v>
      </c>
      <c r="C43" s="34" t="s">
        <v>59</v>
      </c>
      <c r="D43" s="34" t="s">
        <v>126</v>
      </c>
      <c r="E43" s="39">
        <v>185432.98</v>
      </c>
      <c r="F43" s="36">
        <v>46203</v>
      </c>
      <c r="G43" s="55">
        <v>185432.98</v>
      </c>
      <c r="H43" s="37">
        <f t="shared" si="1"/>
        <v>0</v>
      </c>
      <c r="I43" s="24"/>
    </row>
    <row r="44" spans="1:9" s="22" customFormat="1" ht="15" customHeight="1" x14ac:dyDescent="0.25">
      <c r="A44" s="34" t="s">
        <v>28</v>
      </c>
      <c r="B44" s="35">
        <v>46174</v>
      </c>
      <c r="C44" s="34" t="s">
        <v>29</v>
      </c>
      <c r="D44" s="34" t="s">
        <v>83</v>
      </c>
      <c r="E44" s="39">
        <v>193908</v>
      </c>
      <c r="F44" s="36">
        <v>46183</v>
      </c>
      <c r="G44" s="55">
        <v>24426</v>
      </c>
      <c r="H44" s="37">
        <f t="shared" si="1"/>
        <v>169482</v>
      </c>
      <c r="I44" s="24"/>
    </row>
    <row r="45" spans="1:9" s="22" customFormat="1" ht="15" customHeight="1" x14ac:dyDescent="0.25">
      <c r="A45" s="34" t="s">
        <v>156</v>
      </c>
      <c r="B45" s="35">
        <v>46203</v>
      </c>
      <c r="C45" s="34" t="s">
        <v>172</v>
      </c>
      <c r="D45" s="34" t="s">
        <v>173</v>
      </c>
      <c r="E45" s="39">
        <v>126161</v>
      </c>
      <c r="F45" s="36">
        <v>46203</v>
      </c>
      <c r="G45" s="55">
        <v>0</v>
      </c>
      <c r="H45" s="37">
        <f t="shared" si="1"/>
        <v>126161</v>
      </c>
      <c r="I45" s="24"/>
    </row>
    <row r="46" spans="1:9" s="22" customFormat="1" ht="15" customHeight="1" x14ac:dyDescent="0.25">
      <c r="A46" s="34" t="s">
        <v>99</v>
      </c>
      <c r="B46" s="35">
        <v>46160</v>
      </c>
      <c r="C46" s="34" t="s">
        <v>112</v>
      </c>
      <c r="D46" s="34" t="s">
        <v>106</v>
      </c>
      <c r="E46" s="39">
        <v>38090</v>
      </c>
      <c r="F46" s="36">
        <v>46203</v>
      </c>
      <c r="G46" s="55">
        <v>38090</v>
      </c>
      <c r="H46" s="37">
        <f t="shared" si="1"/>
        <v>0</v>
      </c>
      <c r="I46" s="24"/>
    </row>
    <row r="47" spans="1:9" s="22" customFormat="1" ht="15" customHeight="1" x14ac:dyDescent="0.25">
      <c r="A47" s="34" t="s">
        <v>64</v>
      </c>
      <c r="B47" s="35">
        <v>46174</v>
      </c>
      <c r="C47" s="34" t="s">
        <v>47</v>
      </c>
      <c r="D47" s="34" t="s">
        <v>61</v>
      </c>
      <c r="E47" s="42">
        <v>235136.27</v>
      </c>
      <c r="F47" s="36">
        <v>46181</v>
      </c>
      <c r="G47" s="43">
        <f>28397.24+14573</f>
        <v>42970.240000000005</v>
      </c>
      <c r="H47" s="37">
        <f t="shared" si="1"/>
        <v>192166.02999999997</v>
      </c>
      <c r="I47" s="24"/>
    </row>
    <row r="48" spans="1:9" s="22" customFormat="1" ht="15" customHeight="1" x14ac:dyDescent="0.25">
      <c r="A48" s="34" t="s">
        <v>154</v>
      </c>
      <c r="B48" s="35">
        <v>46185</v>
      </c>
      <c r="C48" s="34" t="s">
        <v>169</v>
      </c>
      <c r="D48" s="34" t="s">
        <v>81</v>
      </c>
      <c r="E48" s="39">
        <v>53749</v>
      </c>
      <c r="F48" s="36">
        <v>46203</v>
      </c>
      <c r="G48" s="39">
        <v>0</v>
      </c>
      <c r="H48" s="37">
        <f t="shared" si="1"/>
        <v>53749</v>
      </c>
      <c r="I48" s="24"/>
    </row>
    <row r="49" spans="1:9" s="22" customFormat="1" ht="15" customHeight="1" x14ac:dyDescent="0.25">
      <c r="A49" s="34" t="s">
        <v>26</v>
      </c>
      <c r="B49" s="35">
        <v>46174</v>
      </c>
      <c r="C49" s="52" t="s">
        <v>35</v>
      </c>
      <c r="D49" s="34" t="s">
        <v>146</v>
      </c>
      <c r="E49" s="39">
        <v>61296.11</v>
      </c>
      <c r="F49" s="36">
        <v>46203</v>
      </c>
      <c r="G49" s="43">
        <v>61296.11</v>
      </c>
      <c r="H49" s="37">
        <f t="shared" si="1"/>
        <v>0</v>
      </c>
      <c r="I49" s="24"/>
    </row>
    <row r="50" spans="1:9" s="22" customFormat="1" ht="15" customHeight="1" x14ac:dyDescent="0.25">
      <c r="A50" s="34" t="s">
        <v>84</v>
      </c>
      <c r="B50" s="35">
        <v>46174</v>
      </c>
      <c r="C50" s="34" t="s">
        <v>89</v>
      </c>
      <c r="D50" s="34" t="s">
        <v>90</v>
      </c>
      <c r="E50" s="42">
        <f>89912.75+132.3*2</f>
        <v>90177.35</v>
      </c>
      <c r="F50" s="36">
        <v>46203</v>
      </c>
      <c r="G50" s="43">
        <f>2646*2</f>
        <v>5292</v>
      </c>
      <c r="H50" s="37">
        <f t="shared" si="1"/>
        <v>84885.35</v>
      </c>
    </row>
    <row r="51" spans="1:9" s="22" customFormat="1" ht="15" customHeight="1" x14ac:dyDescent="0.25">
      <c r="A51" s="34" t="s">
        <v>27</v>
      </c>
      <c r="B51" s="35">
        <v>46174</v>
      </c>
      <c r="C51" s="52" t="s">
        <v>41</v>
      </c>
      <c r="D51" s="34" t="s">
        <v>71</v>
      </c>
      <c r="E51" s="39">
        <v>25960</v>
      </c>
      <c r="F51" s="36">
        <v>46203</v>
      </c>
      <c r="G51" s="39">
        <f>6490*2</f>
        <v>12980</v>
      </c>
      <c r="H51" s="37">
        <f t="shared" si="1"/>
        <v>12980</v>
      </c>
    </row>
    <row r="52" spans="1:9" s="22" customFormat="1" ht="15" customHeight="1" x14ac:dyDescent="0.25">
      <c r="A52" s="34" t="s">
        <v>42</v>
      </c>
      <c r="B52" s="35">
        <v>46174</v>
      </c>
      <c r="C52" s="52" t="s">
        <v>43</v>
      </c>
      <c r="D52" s="34" t="s">
        <v>48</v>
      </c>
      <c r="E52" s="39">
        <f>207965.62-485</f>
        <v>207480.62</v>
      </c>
      <c r="F52" s="36">
        <v>46203</v>
      </c>
      <c r="G52" s="43">
        <v>0</v>
      </c>
      <c r="H52" s="37">
        <f t="shared" si="1"/>
        <v>207480.62</v>
      </c>
      <c r="I52" s="32"/>
    </row>
    <row r="53" spans="1:9" s="22" customFormat="1" ht="15" customHeight="1" x14ac:dyDescent="0.25">
      <c r="A53" s="34" t="s">
        <v>49</v>
      </c>
      <c r="B53" s="35">
        <v>46174</v>
      </c>
      <c r="C53" s="52" t="s">
        <v>50</v>
      </c>
      <c r="D53" s="34" t="s">
        <v>77</v>
      </c>
      <c r="E53" s="39">
        <f>391953.09+461.53+3610.58</f>
        <v>396025.20000000007</v>
      </c>
      <c r="F53" s="36">
        <v>46203</v>
      </c>
      <c r="G53" s="43">
        <f>85209.81+10892.05</f>
        <v>96101.86</v>
      </c>
      <c r="H53" s="37">
        <f t="shared" si="1"/>
        <v>299923.34000000008</v>
      </c>
    </row>
    <row r="54" spans="1:9" s="22" customFormat="1" ht="15" customHeight="1" x14ac:dyDescent="0.25">
      <c r="A54" s="34" t="s">
        <v>153</v>
      </c>
      <c r="B54" s="35">
        <v>46192</v>
      </c>
      <c r="C54" s="52" t="s">
        <v>170</v>
      </c>
      <c r="D54" s="34" t="s">
        <v>167</v>
      </c>
      <c r="E54" s="39">
        <v>101244</v>
      </c>
      <c r="F54" s="36">
        <v>46203</v>
      </c>
      <c r="G54" s="43">
        <v>0</v>
      </c>
      <c r="H54" s="37">
        <f t="shared" si="1"/>
        <v>101244</v>
      </c>
    </row>
    <row r="55" spans="1:9" s="22" customFormat="1" ht="14.25" customHeight="1" x14ac:dyDescent="0.25">
      <c r="A55" s="34" t="s">
        <v>87</v>
      </c>
      <c r="B55" s="35">
        <v>46160</v>
      </c>
      <c r="C55" s="54" t="s">
        <v>88</v>
      </c>
      <c r="D55" s="34" t="s">
        <v>139</v>
      </c>
      <c r="E55" s="39">
        <v>56168</v>
      </c>
      <c r="F55" s="36">
        <v>46203</v>
      </c>
      <c r="G55" s="55">
        <v>56168</v>
      </c>
      <c r="H55" s="37">
        <f t="shared" si="1"/>
        <v>0</v>
      </c>
    </row>
    <row r="56" spans="1:9" s="22" customFormat="1" ht="14.25" customHeight="1" x14ac:dyDescent="0.25">
      <c r="A56" s="34" t="s">
        <v>127</v>
      </c>
      <c r="B56" s="35">
        <v>46184</v>
      </c>
      <c r="C56" s="41" t="s">
        <v>128</v>
      </c>
      <c r="D56" s="34" t="s">
        <v>129</v>
      </c>
      <c r="E56" s="42">
        <v>70000</v>
      </c>
      <c r="F56" s="36">
        <v>46203</v>
      </c>
      <c r="G56" s="43">
        <v>70000</v>
      </c>
      <c r="H56" s="37">
        <f t="shared" si="1"/>
        <v>0</v>
      </c>
    </row>
    <row r="57" spans="1:9" s="22" customFormat="1" ht="15" customHeight="1" x14ac:dyDescent="0.25">
      <c r="A57" s="34" t="s">
        <v>160</v>
      </c>
      <c r="B57" s="35">
        <v>46197</v>
      </c>
      <c r="C57" s="54" t="s">
        <v>171</v>
      </c>
      <c r="D57" s="34" t="s">
        <v>168</v>
      </c>
      <c r="E57" s="39">
        <v>106212</v>
      </c>
      <c r="F57" s="36">
        <v>46203</v>
      </c>
      <c r="G57" s="55">
        <v>0</v>
      </c>
      <c r="H57" s="37">
        <f t="shared" si="1"/>
        <v>106212</v>
      </c>
      <c r="I57" s="24"/>
    </row>
    <row r="58" spans="1:9" s="22" customFormat="1" ht="15" customHeight="1" x14ac:dyDescent="0.25">
      <c r="A58" s="34" t="s">
        <v>20</v>
      </c>
      <c r="B58" s="35">
        <v>46174</v>
      </c>
      <c r="C58" s="41" t="s">
        <v>56</v>
      </c>
      <c r="D58" s="34" t="s">
        <v>69</v>
      </c>
      <c r="E58" s="42">
        <v>574006.51</v>
      </c>
      <c r="F58" s="36">
        <v>46203</v>
      </c>
      <c r="G58" s="43">
        <v>0</v>
      </c>
      <c r="H58" s="37">
        <f t="shared" si="1"/>
        <v>574006.51</v>
      </c>
      <c r="I58" s="24"/>
    </row>
    <row r="59" spans="1:9" s="22" customFormat="1" ht="15" customHeight="1" x14ac:dyDescent="0.25">
      <c r="A59" s="34" t="s">
        <v>21</v>
      </c>
      <c r="B59" s="35" t="s">
        <v>147</v>
      </c>
      <c r="C59" s="41" t="s">
        <v>22</v>
      </c>
      <c r="D59" s="34" t="s">
        <v>148</v>
      </c>
      <c r="E59" s="39">
        <f>90363.68+90363.69</f>
        <v>180727.37</v>
      </c>
      <c r="F59" s="36">
        <v>46203</v>
      </c>
      <c r="G59" s="40">
        <v>90363.68</v>
      </c>
      <c r="H59" s="37">
        <f t="shared" si="1"/>
        <v>90363.69</v>
      </c>
      <c r="I59" s="24"/>
    </row>
    <row r="60" spans="1:9" s="22" customFormat="1" ht="15" customHeight="1" x14ac:dyDescent="0.25">
      <c r="A60" s="34" t="s">
        <v>62</v>
      </c>
      <c r="B60" s="35">
        <v>46174</v>
      </c>
      <c r="C60" s="41" t="s">
        <v>67</v>
      </c>
      <c r="D60" s="34" t="s">
        <v>65</v>
      </c>
      <c r="E60" s="42">
        <f>297039.36+6571.66+7097.4</f>
        <v>310708.42</v>
      </c>
      <c r="F60" s="36">
        <v>46178</v>
      </c>
      <c r="G60" s="43">
        <v>155091.32</v>
      </c>
      <c r="H60" s="37">
        <f t="shared" si="1"/>
        <v>155617.09999999998</v>
      </c>
      <c r="I60" s="24"/>
    </row>
    <row r="61" spans="1:9" s="22" customFormat="1" ht="15" customHeight="1" x14ac:dyDescent="0.25">
      <c r="A61" s="34" t="s">
        <v>101</v>
      </c>
      <c r="B61" s="35">
        <v>46171</v>
      </c>
      <c r="C61" s="41" t="s">
        <v>115</v>
      </c>
      <c r="D61" s="34" t="s">
        <v>107</v>
      </c>
      <c r="E61" s="42">
        <f>574576.27+3807.5</f>
        <v>578383.77</v>
      </c>
      <c r="F61" s="36">
        <v>46203</v>
      </c>
      <c r="G61" s="43">
        <v>89857</v>
      </c>
      <c r="H61" s="37">
        <f t="shared" si="1"/>
        <v>488526.77</v>
      </c>
      <c r="I61" s="24"/>
    </row>
    <row r="62" spans="1:9" s="22" customFormat="1" ht="22.9" customHeight="1" x14ac:dyDescent="0.25">
      <c r="A62" s="29" t="s">
        <v>23</v>
      </c>
      <c r="B62" s="29"/>
      <c r="C62" s="29"/>
      <c r="D62" s="29"/>
      <c r="E62" s="30">
        <f>SUM(E9:E61)</f>
        <v>26316244.830000002</v>
      </c>
      <c r="F62" s="30"/>
      <c r="G62" s="30">
        <f>SUM(G9:G61)</f>
        <v>5816101.6000000006</v>
      </c>
      <c r="H62" s="30">
        <f>SUM(H9:H61)</f>
        <v>20500143.230000008</v>
      </c>
    </row>
    <row r="63" spans="1:9" x14ac:dyDescent="0.25">
      <c r="D63" s="9"/>
      <c r="F63" s="5"/>
      <c r="G63" s="5"/>
      <c r="H63" s="10"/>
      <c r="I63" s="10"/>
    </row>
    <row r="64" spans="1:9" s="5" customFormat="1" x14ac:dyDescent="0.25">
      <c r="A64" s="1"/>
      <c r="B64" s="1"/>
      <c r="C64" s="1"/>
      <c r="D64" s="9"/>
    </row>
    <row r="65" spans="1:9" s="5" customFormat="1" x14ac:dyDescent="0.25">
      <c r="A65" s="1"/>
      <c r="B65" s="1"/>
      <c r="C65" s="1"/>
      <c r="D65" s="1"/>
      <c r="F65" s="3"/>
      <c r="G65" s="10"/>
      <c r="I65" s="56"/>
    </row>
    <row r="66" spans="1:9" s="5" customFormat="1" x14ac:dyDescent="0.25">
      <c r="A66" s="1"/>
      <c r="B66" s="1"/>
      <c r="C66" s="1"/>
      <c r="D66" s="9"/>
      <c r="F66" s="33"/>
      <c r="G66" s="10"/>
      <c r="I66" s="31"/>
    </row>
    <row r="67" spans="1:9" s="5" customFormat="1" x14ac:dyDescent="0.25">
      <c r="A67" s="1"/>
      <c r="B67" s="1"/>
      <c r="C67" s="11"/>
      <c r="D67" s="1"/>
      <c r="F67" s="3"/>
      <c r="G67" s="10"/>
      <c r="H67" s="10"/>
      <c r="I67" s="4"/>
    </row>
    <row r="68" spans="1:9" s="5" customFormat="1" x14ac:dyDescent="0.25">
      <c r="A68" s="1"/>
      <c r="B68" s="1"/>
      <c r="C68" s="9"/>
      <c r="D68" s="1"/>
      <c r="F68" s="3"/>
      <c r="G68" s="10"/>
      <c r="I68" s="4"/>
    </row>
    <row r="69" spans="1:9" x14ac:dyDescent="0.25">
      <c r="G69" s="10"/>
    </row>
    <row r="70" spans="1:9" x14ac:dyDescent="0.25">
      <c r="G70" s="33"/>
    </row>
    <row r="73" spans="1:9" x14ac:dyDescent="0.25">
      <c r="D73" s="9"/>
    </row>
    <row r="74" spans="1:9" x14ac:dyDescent="0.25">
      <c r="F74" s="33"/>
    </row>
  </sheetData>
  <autoFilter ref="A8:H62" xr:uid="{84D114D7-CF82-4D71-B48C-790C71BCF845}"/>
  <sortState xmlns:xlrd2="http://schemas.microsoft.com/office/spreadsheetml/2017/richdata2" ref="A9:H61">
    <sortCondition ref="A9:A61"/>
  </sortState>
  <mergeCells count="4">
    <mergeCell ref="A3:H3"/>
    <mergeCell ref="A4:H4"/>
    <mergeCell ref="A5:H5"/>
    <mergeCell ref="A7:H7"/>
  </mergeCells>
  <pageMargins left="0.25" right="0.25" top="0.75" bottom="0.75" header="0.3" footer="0.3"/>
  <pageSetup scale="56" fitToHeight="0" orientation="landscape" r:id="rId1"/>
  <headerFooter>
    <oddFooter>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F851F92944C4E870C4AEE8D6B2531" ma:contentTypeVersion="2" ma:contentTypeDescription="Crear nuevo documento." ma:contentTypeScope="" ma:versionID="dc2e988f0892741ee524195005408129">
  <xsd:schema xmlns:xsd="http://www.w3.org/2001/XMLSchema" xmlns:xs="http://www.w3.org/2001/XMLSchema" xmlns:p="http://schemas.microsoft.com/office/2006/metadata/properties" xmlns:ns3="abf3335f-e4f0-4829-9abc-95a146d64f38" targetNamespace="http://schemas.microsoft.com/office/2006/metadata/properties" ma:root="true" ma:fieldsID="794ee16657f6d7987b70a8c033ae07c9" ns3:_="">
    <xsd:import namespace="abf3335f-e4f0-4829-9abc-95a146d64f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3335f-e4f0-4829-9abc-95a146d64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DDAA66-0F74-4FA0-854C-A0AE07A42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f3335f-e4f0-4829-9abc-95a146d64f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D49814-3798-48E9-AD3A-D7D294C12F1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bf3335f-e4f0-4829-9abc-95a146d64f3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4F23C1F-BEED-4F71-A83A-DDBB67DDCD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JUNIO</vt:lpstr>
      <vt:lpstr>Chart1</vt:lpstr>
      <vt:lpstr>JUNIO!Área_de_impresión</vt:lpstr>
      <vt:lpstr>JUNIO!Títulos_a_imprimir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Yenifel Rodriguez</dc:creator>
  <cp:lastModifiedBy>Noelia Bencosme</cp:lastModifiedBy>
  <cp:lastPrinted>2026-07-17T12:42:13Z</cp:lastPrinted>
  <dcterms:created xsi:type="dcterms:W3CDTF">2023-02-06T15:07:28Z</dcterms:created>
  <dcterms:modified xsi:type="dcterms:W3CDTF">2026-07-17T12:42:18Z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0x0101003ECF851F92944C4E870C4AEE8D6B2531</vt:lpwstr>
  </property>
</Properties>
</file>