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PAG.WEB\AÑO 2026\"/>
    </mc:Choice>
  </mc:AlternateContent>
  <xr:revisionPtr revIDLastSave="0" documentId="13_ncr:1_{073CBD90-15E4-4239-AE09-D3C96587C37A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ENERO" sheetId="11" r:id="rId2"/>
  </sheets>
  <definedNames>
    <definedName name="_xlnm._FilterDatabase" localSheetId="1" hidden="1">ENERO!$A$8:$H$61</definedName>
    <definedName name="_xlnm.Print_Area" localSheetId="1">ENERO!$A$1:$H$62</definedName>
    <definedName name="_xlnm.Print_Titles" localSheetId="1">ENERO!$1:$8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1" l="1"/>
  <c r="E18" i="11"/>
  <c r="E14" i="11"/>
  <c r="E20" i="11"/>
  <c r="G11" i="11"/>
  <c r="E11" i="11"/>
  <c r="E59" i="11"/>
  <c r="G35" i="11"/>
  <c r="H35" i="11" s="1"/>
  <c r="E35" i="11"/>
  <c r="E24" i="11"/>
  <c r="E28" i="11"/>
  <c r="E25" i="11"/>
  <c r="E32" i="11"/>
  <c r="H32" i="11" s="1"/>
  <c r="G43" i="11"/>
  <c r="E45" i="11"/>
  <c r="G41" i="11"/>
  <c r="H41" i="11" s="1"/>
  <c r="E9" i="11"/>
  <c r="E29" i="11"/>
  <c r="H57" i="11"/>
  <c r="H46" i="11"/>
  <c r="H44" i="11"/>
  <c r="H36" i="11"/>
  <c r="H19" i="11"/>
  <c r="H47" i="11"/>
  <c r="H27" i="11"/>
  <c r="H13" i="11"/>
  <c r="H49" i="11"/>
  <c r="E48" i="11"/>
  <c r="E22" i="11"/>
  <c r="H60" i="11"/>
  <c r="G61" i="11" l="1"/>
  <c r="H43" i="11"/>
  <c r="H42" i="11"/>
  <c r="H15" i="11"/>
  <c r="H55" i="11"/>
  <c r="H56" i="11"/>
  <c r="H58" i="11"/>
  <c r="H9" i="11"/>
  <c r="H10" i="11"/>
  <c r="H12" i="11"/>
  <c r="H14" i="11"/>
  <c r="H16" i="11"/>
  <c r="H17" i="11"/>
  <c r="H18" i="11"/>
  <c r="H20" i="11"/>
  <c r="H21" i="11"/>
  <c r="H25" i="11"/>
  <c r="H26" i="11"/>
  <c r="H28" i="11"/>
  <c r="H30" i="11"/>
  <c r="H33" i="11"/>
  <c r="H38" i="11"/>
  <c r="H40" i="11"/>
  <c r="H50" i="11"/>
  <c r="H53" i="11"/>
  <c r="H45" i="11"/>
  <c r="H37" i="11"/>
  <c r="H59" i="11"/>
  <c r="H23" i="11"/>
  <c r="H24" i="11"/>
  <c r="E61" i="11" l="1"/>
  <c r="H11" i="11"/>
  <c r="H61" i="11" s="1"/>
</calcChain>
</file>

<file path=xl/sharedStrings.xml><?xml version="1.0" encoding="utf-8"?>
<sst xmlns="http://schemas.openxmlformats.org/spreadsheetml/2006/main" count="173" uniqueCount="171">
  <si>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</si>
  <si>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</si>
  <si>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</si>
  <si>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</si>
  <si>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</si>
  <si>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</si>
  <si>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</si>
  <si>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</si>
  <si>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</si>
  <si>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</si>
  <si>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</si>
  <si>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</si>
  <si>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</si>
  <si>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</si>
  <si>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</si>
  <si>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</si>
  <si>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</si>
  <si>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</si>
  <si>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</si>
  <si>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</si>
  <si>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</si>
  <si>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</si>
  <si>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</si>
  <si>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</si>
  <si>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</si>
  <si>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</si>
  <si>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</si>
  <si>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</si>
  <si>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</si>
  <si>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</si>
  <si>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</si>
  <si>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</si>
  <si>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</si>
  <si>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</si>
  <si>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</si>
  <si>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</si>
  <si>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</si>
  <si>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</si>
  <si>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</si>
  <si>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</si>
  <si>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</si>
  <si>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</si>
  <si>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</si>
  <si>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</si>
  <si>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</si>
  <si>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</si>
  <si>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</si>
  <si>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RELACION DE PAGOS A PROVEEDORES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</si>
  <si>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</si>
  <si>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</si>
  <si>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</si>
  <si>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</si>
  <si>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</si>
  <si>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</si>
  <si>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</si>
  <si>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</si>
  <si>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</si>
  <si>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</si>
  <si>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</si>
  <si>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</si>
  <si>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</si>
  <si>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</si>
  <si>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</si>
  <si>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</si>
  <si>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GTG INDUSTRIAL SRL</t>
  </si>
  <si>
    <t>SOLAJICO COMERCIAL</t>
  </si>
  <si>
    <t>P/Suministro y materiales de limpieza para uso de la institución 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</si>
  <si>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</si>
  <si>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</si>
  <si>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</si>
  <si>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</si>
  <si>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</si>
  <si>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</si>
  <si>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</si>
  <si>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</si>
  <si>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</si>
  <si>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</si>
  <si>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</si>
  <si>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</si>
  <si>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SEGUROS BANRESERVAS</t>
  </si>
  <si>
    <t>DR PETROLEUM</t>
  </si>
  <si>
    <t>BS-0002105</t>
  </si>
  <si>
    <t>P/Renovación póliza de vehículos de la institución.</t>
  </si>
  <si>
    <t>P/Compra materiales y suministros p/uso de la institución.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</si>
  <si>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</si>
  <si>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</si>
  <si>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</si>
  <si>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</si>
  <si>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</si>
  <si>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</si>
  <si>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</si>
  <si>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 xml:space="preserve">COMPU OFFICE DOMINICANA </t>
  </si>
  <si>
    <t xml:space="preserve">LAVANDERIA ROYAL </t>
  </si>
  <si>
    <t>P/Servicios de auditoría financiera interna.</t>
  </si>
  <si>
    <t>P/Servicio lavado y planchado manteleria de la institución.</t>
  </si>
  <si>
    <t>OFICINA DE COORDICACION PRESIDENCIAL</t>
  </si>
  <si>
    <t>P/viaticos y boletos aereos.</t>
  </si>
  <si>
    <t>P/Servicios Seguros Medicos y de Vida Empleados.</t>
  </si>
  <si>
    <t>O/C#68/25-1026/25</t>
  </si>
  <si>
    <t>O/C#132/25</t>
  </si>
  <si>
    <t>CONSULTORES EN SEGURIDAD TECNOLOGICA</t>
  </si>
  <si>
    <t>SKETCHPROM SRL</t>
  </si>
  <si>
    <t xml:space="preserve">WINPE GROUP </t>
  </si>
  <si>
    <t>SILICIO TECHNOLOGY EIRL</t>
  </si>
  <si>
    <t>ANTONIO P. HACHE &amp; CO SAS</t>
  </si>
  <si>
    <t>SAN MIGUEL C POR A</t>
  </si>
  <si>
    <t>CONTRATO 4404/25</t>
  </si>
  <si>
    <t>CONTRATO BS7017/25</t>
  </si>
  <si>
    <t>P/Compra artículos ferreteros p/uso de la institución.</t>
  </si>
  <si>
    <t>P/Renovación licencias informáticas.</t>
  </si>
  <si>
    <t>P/ Renovacion licencias de informáticas.</t>
  </si>
  <si>
    <t>E450000000060</t>
  </si>
  <si>
    <t>P/Servicios de alquiler fotocopiadoras e impresoras.</t>
  </si>
  <si>
    <t>P/Servicios de alquiler impresoras p/uso de la institucion.</t>
  </si>
  <si>
    <t>C&amp;C TECHNOLOGY (KHARITES)</t>
  </si>
  <si>
    <t>17/11-15/12/25</t>
  </si>
  <si>
    <t>E450000000024/27</t>
  </si>
  <si>
    <t>04/11-12/12/25</t>
  </si>
  <si>
    <t>E450000008633/9453</t>
  </si>
  <si>
    <t>SOLUCIONES ELECTRICAS ALBERTO LOPEZ</t>
  </si>
  <si>
    <t>B1500000027</t>
  </si>
  <si>
    <t xml:space="preserve">GL PROMOCIONES </t>
  </si>
  <si>
    <t>E450000000061</t>
  </si>
  <si>
    <t>P/compra alimentos y bebidas p/uso de la institucion.</t>
  </si>
  <si>
    <t>B1500001348</t>
  </si>
  <si>
    <t>FR MULTISERVICIOS SRL</t>
  </si>
  <si>
    <t>B1500001058/1062</t>
  </si>
  <si>
    <t>E450000000115</t>
  </si>
  <si>
    <t>E450000000031</t>
  </si>
  <si>
    <t>SCONTO HOLDINGS SRL</t>
  </si>
  <si>
    <t>CARIBE TOURS C POR A</t>
  </si>
  <si>
    <t>INDUSTRIAS BANILEJAS C POR A</t>
  </si>
  <si>
    <t>PADRON OFFICE SUPPLY</t>
  </si>
  <si>
    <t>PROMOPRO EIRL</t>
  </si>
  <si>
    <t>SANTO DOMINGO MOTORS</t>
  </si>
  <si>
    <t>SUPLIGENSA</t>
  </si>
  <si>
    <t>P/Actividad de motivación p/colaboradores de la institución.</t>
  </si>
  <si>
    <t>P/Servicios eléctricos en transformador de la institución.</t>
  </si>
  <si>
    <t>P/Placas de reconocimiento a colaboradores de la institución.</t>
  </si>
  <si>
    <t>E450000000001</t>
  </si>
  <si>
    <t>E450000005842</t>
  </si>
  <si>
    <t>E450000000006/07</t>
  </si>
  <si>
    <t>B1500000051</t>
  </si>
  <si>
    <t>E450000005073</t>
  </si>
  <si>
    <t>E450000000016</t>
  </si>
  <si>
    <t>P/Servicios alquiler transporte de colaboradores a actividad de integracion.</t>
  </si>
  <si>
    <t>P/Compra materiales y suministros p/uso de la institución .</t>
  </si>
  <si>
    <t>P/Compra materiales de escritorio p/uso de la institución.</t>
  </si>
  <si>
    <t>P/Compra Camioneta p/uso de la institución.</t>
  </si>
  <si>
    <t>CONTRATO5665/2025</t>
  </si>
  <si>
    <t>CORRESPONDIENTE AL 31 DE ENERO 2026</t>
  </si>
  <si>
    <t>B1500000612-E450000000032</t>
  </si>
  <si>
    <t>BS1257/25</t>
  </si>
  <si>
    <t>FT-3806/4018</t>
  </si>
  <si>
    <t>E450000003023</t>
  </si>
  <si>
    <t>E450000006776/6959</t>
  </si>
  <si>
    <t>31/12/25-28/01/26</t>
  </si>
  <si>
    <t>E450000001998/5564</t>
  </si>
  <si>
    <t>P/Combustible año 2026.</t>
  </si>
  <si>
    <t>Flota Año 2026.</t>
  </si>
  <si>
    <t>E450000021389/21729</t>
  </si>
  <si>
    <t>B1500070070</t>
  </si>
  <si>
    <t>09/12/25-28/01/26</t>
  </si>
  <si>
    <t>E450000099075/101712</t>
  </si>
  <si>
    <t>E450000069490</t>
  </si>
  <si>
    <t>E450000000209</t>
  </si>
  <si>
    <t>Formularios 2025-2026.</t>
  </si>
  <si>
    <t>E450000022000/22001</t>
  </si>
  <si>
    <t>E450000001165</t>
  </si>
  <si>
    <t>B1500000024</t>
  </si>
  <si>
    <t>O/C#87/2025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</si>
</sst>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14" fontId="8" fillId="3" borderId="0" xfId="0" applyNumberFormat="1" applyFont="1" applyFill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ENERO!$B$9:$B$61</c:f>
              <c:numCache>
                <c:formatCode>m/d/yyyy</c:formatCode>
                <c:ptCount val="44"/>
                <c:pt idx="0">
                  <c:v>46051</c:v>
                </c:pt>
                <c:pt idx="1">
                  <c:v>46023</c:v>
                </c:pt>
                <c:pt idx="2">
                  <c:v>46037</c:v>
                </c:pt>
                <c:pt idx="3">
                  <c:v>45962</c:v>
                </c:pt>
                <c:pt idx="4">
                  <c:v>46001</c:v>
                </c:pt>
                <c:pt idx="5">
                  <c:v>46053</c:v>
                </c:pt>
                <c:pt idx="6">
                  <c:v>46037</c:v>
                </c:pt>
                <c:pt idx="7">
                  <c:v>45992</c:v>
                </c:pt>
                <c:pt idx="8">
                  <c:v>45992</c:v>
                </c:pt>
                <c:pt idx="9">
                  <c:v>46051</c:v>
                </c:pt>
                <c:pt idx="10">
                  <c:v>46006</c:v>
                </c:pt>
                <c:pt idx="11">
                  <c:v>0</c:v>
                </c:pt>
                <c:pt idx="12">
                  <c:v>46006</c:v>
                </c:pt>
                <c:pt idx="13">
                  <c:v>45962</c:v>
                </c:pt>
                <c:pt idx="14">
                  <c:v>45992</c:v>
                </c:pt>
                <c:pt idx="15">
                  <c:v>45992</c:v>
                </c:pt>
                <c:pt idx="16">
                  <c:v>46022</c:v>
                </c:pt>
                <c:pt idx="17">
                  <c:v>46023</c:v>
                </c:pt>
                <c:pt idx="18">
                  <c:v>45992</c:v>
                </c:pt>
                <c:pt idx="19">
                  <c:v>46023</c:v>
                </c:pt>
                <c:pt idx="20">
                  <c:v>46010</c:v>
                </c:pt>
                <c:pt idx="21">
                  <c:v>46023</c:v>
                </c:pt>
                <c:pt idx="22">
                  <c:v>46036</c:v>
                </c:pt>
                <c:pt idx="23">
                  <c:v>46013</c:v>
                </c:pt>
                <c:pt idx="24">
                  <c:v>46023</c:v>
                </c:pt>
                <c:pt idx="25">
                  <c:v>45992</c:v>
                </c:pt>
                <c:pt idx="26">
                  <c:v>46023</c:v>
                </c:pt>
                <c:pt idx="27">
                  <c:v>46009</c:v>
                </c:pt>
                <c:pt idx="28">
                  <c:v>45992</c:v>
                </c:pt>
                <c:pt idx="29">
                  <c:v>46010</c:v>
                </c:pt>
                <c:pt idx="30">
                  <c:v>46013</c:v>
                </c:pt>
                <c:pt idx="31">
                  <c:v>45992</c:v>
                </c:pt>
                <c:pt idx="32">
                  <c:v>46007</c:v>
                </c:pt>
                <c:pt idx="33">
                  <c:v>46006</c:v>
                </c:pt>
                <c:pt idx="34">
                  <c:v>45992</c:v>
                </c:pt>
                <c:pt idx="35">
                  <c:v>45992</c:v>
                </c:pt>
                <c:pt idx="36">
                  <c:v>46023</c:v>
                </c:pt>
                <c:pt idx="37">
                  <c:v>46023</c:v>
                </c:pt>
                <c:pt idx="38">
                  <c:v>46053</c:v>
                </c:pt>
                <c:pt idx="39">
                  <c:v>46010</c:v>
                </c:pt>
                <c:pt idx="40">
                  <c:v>45992</c:v>
                </c:pt>
                <c:pt idx="41">
                  <c:v>0</c:v>
                </c:pt>
                <c:pt idx="42">
                  <c:v>46023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ENERO!$C$7:$C$8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ENERO!$C$9:$C$61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>
                  <c:v>0</c:v>
                </c:pt>
                <c:pt idx="10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0</c:v>
                </c:pt>
                <c:pt idx="21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ENERO!$D$7:$D$8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ENERO!$D$9:$D$61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m/d/yyyy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ENERO!$E$7:$E$8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ENERO!$E$9:$E$61</c:f>
              <c:numCache>
                <c:formatCode>_(* #,##0.00_);_(* \(#,##0.00\);_(* "-"??_);_(@_)</c:formatCode>
                <c:ptCount val="44"/>
                <c:pt idx="0">
                  <c:v>70820.09</c:v>
                </c:pt>
                <c:pt idx="1">
                  <c:v>131165.57999999999</c:v>
                </c:pt>
                <c:pt idx="2">
                  <c:v>271393.8</c:v>
                </c:pt>
                <c:pt idx="3">
                  <c:v>117175.77</c:v>
                </c:pt>
                <c:pt idx="4">
                  <c:v>2407.1999999999998</c:v>
                </c:pt>
                <c:pt idx="5">
                  <c:v>1201362.5</c:v>
                </c:pt>
                <c:pt idx="6">
                  <c:v>675</c:v>
                </c:pt>
                <c:pt idx="7">
                  <c:v>1200000</c:v>
                </c:pt>
                <c:pt idx="8">
                  <c:v>9692528.4199999999</c:v>
                </c:pt>
                <c:pt idx="9">
                  <c:v>8506.7999999999993</c:v>
                </c:pt>
                <c:pt idx="10">
                  <c:v>28900</c:v>
                </c:pt>
                <c:pt idx="11">
                  <c:v>516351.27</c:v>
                </c:pt>
                <c:pt idx="12">
                  <c:v>60097.05</c:v>
                </c:pt>
                <c:pt idx="13">
                  <c:v>195491</c:v>
                </c:pt>
                <c:pt idx="14">
                  <c:v>75340.78</c:v>
                </c:pt>
                <c:pt idx="15">
                  <c:v>324909.78000000003</c:v>
                </c:pt>
                <c:pt idx="16">
                  <c:v>338534.56</c:v>
                </c:pt>
                <c:pt idx="17">
                  <c:v>142299.72</c:v>
                </c:pt>
                <c:pt idx="18">
                  <c:v>17995</c:v>
                </c:pt>
                <c:pt idx="19">
                  <c:v>112854.53</c:v>
                </c:pt>
                <c:pt idx="20">
                  <c:v>1949558.96</c:v>
                </c:pt>
                <c:pt idx="21">
                  <c:v>91186.44</c:v>
                </c:pt>
                <c:pt idx="22">
                  <c:v>681219.07</c:v>
                </c:pt>
                <c:pt idx="23">
                  <c:v>56801.72</c:v>
                </c:pt>
                <c:pt idx="24">
                  <c:v>12316.6</c:v>
                </c:pt>
                <c:pt idx="25">
                  <c:v>400000</c:v>
                </c:pt>
                <c:pt idx="26">
                  <c:v>890604.66</c:v>
                </c:pt>
                <c:pt idx="27">
                  <c:v>301467.87</c:v>
                </c:pt>
                <c:pt idx="28">
                  <c:v>78058</c:v>
                </c:pt>
                <c:pt idx="29">
                  <c:v>28059.29</c:v>
                </c:pt>
                <c:pt idx="30">
                  <c:v>63720</c:v>
                </c:pt>
                <c:pt idx="31">
                  <c:v>319878.61</c:v>
                </c:pt>
                <c:pt idx="32">
                  <c:v>3480000</c:v>
                </c:pt>
                <c:pt idx="33">
                  <c:v>15602</c:v>
                </c:pt>
                <c:pt idx="34">
                  <c:v>13187.1</c:v>
                </c:pt>
                <c:pt idx="35">
                  <c:v>51920</c:v>
                </c:pt>
                <c:pt idx="36">
                  <c:v>261440.86</c:v>
                </c:pt>
                <c:pt idx="37">
                  <c:v>450794.08</c:v>
                </c:pt>
                <c:pt idx="38">
                  <c:v>56219.67</c:v>
                </c:pt>
                <c:pt idx="39">
                  <c:v>3419.64</c:v>
                </c:pt>
                <c:pt idx="40">
                  <c:v>762552.33</c:v>
                </c:pt>
                <c:pt idx="41">
                  <c:v>180727.36</c:v>
                </c:pt>
                <c:pt idx="42">
                  <c:v>594078.68000000005</c:v>
                </c:pt>
                <c:pt idx="43">
                  <c:v>26864857.680000003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ENERO!$F$7:$F$8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ENERO!$F$9:$F$61</c:f>
              <c:numCache>
                <c:formatCode>m/d/yyyy</c:formatCode>
                <c:ptCount val="44"/>
                <c:pt idx="0">
                  <c:v>46053</c:v>
                </c:pt>
                <c:pt idx="1">
                  <c:v>46053</c:v>
                </c:pt>
                <c:pt idx="2">
                  <c:v>46038</c:v>
                </c:pt>
                <c:pt idx="3">
                  <c:v>46053</c:v>
                </c:pt>
                <c:pt idx="4">
                  <c:v>46053</c:v>
                </c:pt>
                <c:pt idx="5">
                  <c:v>46053</c:v>
                </c:pt>
                <c:pt idx="6">
                  <c:v>46036</c:v>
                </c:pt>
                <c:pt idx="7">
                  <c:v>46024</c:v>
                </c:pt>
                <c:pt idx="8">
                  <c:v>46053</c:v>
                </c:pt>
                <c:pt idx="9">
                  <c:v>46053</c:v>
                </c:pt>
                <c:pt idx="10">
                  <c:v>46053</c:v>
                </c:pt>
                <c:pt idx="11">
                  <c:v>46036</c:v>
                </c:pt>
                <c:pt idx="12">
                  <c:v>46053</c:v>
                </c:pt>
                <c:pt idx="13">
                  <c:v>46053</c:v>
                </c:pt>
                <c:pt idx="14">
                  <c:v>46053</c:v>
                </c:pt>
                <c:pt idx="15">
                  <c:v>46053</c:v>
                </c:pt>
                <c:pt idx="16">
                  <c:v>46030</c:v>
                </c:pt>
                <c:pt idx="17">
                  <c:v>46053</c:v>
                </c:pt>
                <c:pt idx="18">
                  <c:v>46053</c:v>
                </c:pt>
                <c:pt idx="19">
                  <c:v>46053</c:v>
                </c:pt>
                <c:pt idx="20">
                  <c:v>46053</c:v>
                </c:pt>
                <c:pt idx="21">
                  <c:v>46053</c:v>
                </c:pt>
                <c:pt idx="22">
                  <c:v>46031</c:v>
                </c:pt>
                <c:pt idx="23">
                  <c:v>46053</c:v>
                </c:pt>
                <c:pt idx="24">
                  <c:v>46053</c:v>
                </c:pt>
                <c:pt idx="25">
                  <c:v>46053</c:v>
                </c:pt>
                <c:pt idx="26">
                  <c:v>46053</c:v>
                </c:pt>
                <c:pt idx="27">
                  <c:v>46053</c:v>
                </c:pt>
                <c:pt idx="28">
                  <c:v>46053</c:v>
                </c:pt>
                <c:pt idx="29">
                  <c:v>46053</c:v>
                </c:pt>
                <c:pt idx="30">
                  <c:v>46053</c:v>
                </c:pt>
                <c:pt idx="31">
                  <c:v>46053</c:v>
                </c:pt>
                <c:pt idx="32">
                  <c:v>46053</c:v>
                </c:pt>
                <c:pt idx="33">
                  <c:v>46053</c:v>
                </c:pt>
                <c:pt idx="34">
                  <c:v>46030</c:v>
                </c:pt>
                <c:pt idx="35">
                  <c:v>46053</c:v>
                </c:pt>
                <c:pt idx="36">
                  <c:v>46053</c:v>
                </c:pt>
                <c:pt idx="37">
                  <c:v>46053</c:v>
                </c:pt>
                <c:pt idx="38">
                  <c:v>46053</c:v>
                </c:pt>
                <c:pt idx="39">
                  <c:v>46053</c:v>
                </c:pt>
                <c:pt idx="40">
                  <c:v>46053</c:v>
                </c:pt>
                <c:pt idx="41">
                  <c:v>46037</c:v>
                </c:pt>
                <c:pt idx="42">
                  <c:v>46053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ENERO!$G$7:$G$8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ENERO!$G$9:$G$61</c:f>
              <c:numCache>
                <c:formatCode>_(* #,##0.00_);_(* \(#,##0.00\);_(* "-"??_);_(@_)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271393.8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675</c:v>
                </c:pt>
                <c:pt idx="7">
                  <c:v>600000</c:v>
                </c:pt>
                <c:pt idx="8">
                  <c:v>788119.83</c:v>
                </c:pt>
                <c:pt idx="9">
                  <c:v>0</c:v>
                </c:pt>
                <c:pt idx="10">
                  <c:v>28900</c:v>
                </c:pt>
                <c:pt idx="11">
                  <c:v>256019.35</c:v>
                </c:pt>
                <c:pt idx="12">
                  <c:v>0</c:v>
                </c:pt>
                <c:pt idx="13">
                  <c:v>0</c:v>
                </c:pt>
                <c:pt idx="14">
                  <c:v>46256</c:v>
                </c:pt>
                <c:pt idx="15">
                  <c:v>29728.92</c:v>
                </c:pt>
                <c:pt idx="16">
                  <c:v>338534.56</c:v>
                </c:pt>
                <c:pt idx="17">
                  <c:v>0</c:v>
                </c:pt>
                <c:pt idx="18">
                  <c:v>17995</c:v>
                </c:pt>
                <c:pt idx="19">
                  <c:v>0</c:v>
                </c:pt>
                <c:pt idx="20">
                  <c:v>1119999.83</c:v>
                </c:pt>
                <c:pt idx="21">
                  <c:v>0</c:v>
                </c:pt>
                <c:pt idx="22">
                  <c:v>681219.07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301467.87</c:v>
                </c:pt>
                <c:pt idx="28">
                  <c:v>0</c:v>
                </c:pt>
                <c:pt idx="29">
                  <c:v>28059.29</c:v>
                </c:pt>
                <c:pt idx="30">
                  <c:v>63720</c:v>
                </c:pt>
                <c:pt idx="31">
                  <c:v>35164</c:v>
                </c:pt>
                <c:pt idx="32">
                  <c:v>3480000</c:v>
                </c:pt>
                <c:pt idx="33">
                  <c:v>0</c:v>
                </c:pt>
                <c:pt idx="34">
                  <c:v>13187.1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3419.64</c:v>
                </c:pt>
                <c:pt idx="40">
                  <c:v>46227.68</c:v>
                </c:pt>
                <c:pt idx="41">
                  <c:v>90363.67</c:v>
                </c:pt>
                <c:pt idx="42">
                  <c:v>0</c:v>
                </c:pt>
                <c:pt idx="43">
                  <c:v>8240450.6099999985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ENERO!$H$7:$H$8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ENERO!$H$9:$H$61</c:f>
              <c:numCache>
                <c:formatCode>_(* #,##0.00_);_(* \(#,##0.00\);_(* "-"??_);_(@_)</c:formatCode>
                <c:ptCount val="44"/>
                <c:pt idx="0">
                  <c:v>70820.09</c:v>
                </c:pt>
                <c:pt idx="1">
                  <c:v>131165.57999999999</c:v>
                </c:pt>
                <c:pt idx="2">
                  <c:v>0</c:v>
                </c:pt>
                <c:pt idx="3">
                  <c:v>117175.77</c:v>
                </c:pt>
                <c:pt idx="4">
                  <c:v>2407.1999999999998</c:v>
                </c:pt>
                <c:pt idx="5">
                  <c:v>1201362.5</c:v>
                </c:pt>
                <c:pt idx="6">
                  <c:v>0</c:v>
                </c:pt>
                <c:pt idx="7">
                  <c:v>600000</c:v>
                </c:pt>
                <c:pt idx="8">
                  <c:v>8904408.5899999999</c:v>
                </c:pt>
                <c:pt idx="9">
                  <c:v>8506.7999999999993</c:v>
                </c:pt>
                <c:pt idx="10">
                  <c:v>0</c:v>
                </c:pt>
                <c:pt idx="11">
                  <c:v>260331.92</c:v>
                </c:pt>
                <c:pt idx="12">
                  <c:v>60097.05</c:v>
                </c:pt>
                <c:pt idx="13">
                  <c:v>195491</c:v>
                </c:pt>
                <c:pt idx="14">
                  <c:v>29084.78</c:v>
                </c:pt>
                <c:pt idx="15">
                  <c:v>295180.86000000004</c:v>
                </c:pt>
                <c:pt idx="16">
                  <c:v>0</c:v>
                </c:pt>
                <c:pt idx="17">
                  <c:v>142299.72</c:v>
                </c:pt>
                <c:pt idx="18">
                  <c:v>0</c:v>
                </c:pt>
                <c:pt idx="19">
                  <c:v>112854.53</c:v>
                </c:pt>
                <c:pt idx="20">
                  <c:v>829559.12999999989</c:v>
                </c:pt>
                <c:pt idx="21">
                  <c:v>91186.44</c:v>
                </c:pt>
                <c:pt idx="22">
                  <c:v>0</c:v>
                </c:pt>
                <c:pt idx="23">
                  <c:v>56801.72</c:v>
                </c:pt>
                <c:pt idx="24">
                  <c:v>12316.6</c:v>
                </c:pt>
                <c:pt idx="25">
                  <c:v>400000</c:v>
                </c:pt>
                <c:pt idx="26">
                  <c:v>890604.66</c:v>
                </c:pt>
                <c:pt idx="27">
                  <c:v>0</c:v>
                </c:pt>
                <c:pt idx="28">
                  <c:v>78058</c:v>
                </c:pt>
                <c:pt idx="29">
                  <c:v>0</c:v>
                </c:pt>
                <c:pt idx="30">
                  <c:v>0</c:v>
                </c:pt>
                <c:pt idx="31">
                  <c:v>284714.61</c:v>
                </c:pt>
                <c:pt idx="32">
                  <c:v>0</c:v>
                </c:pt>
                <c:pt idx="33">
                  <c:v>15602</c:v>
                </c:pt>
                <c:pt idx="34">
                  <c:v>0</c:v>
                </c:pt>
                <c:pt idx="35">
                  <c:v>51920</c:v>
                </c:pt>
                <c:pt idx="36">
                  <c:v>261440.86</c:v>
                </c:pt>
                <c:pt idx="37">
                  <c:v>450794.08</c:v>
                </c:pt>
                <c:pt idx="38">
                  <c:v>56219.67</c:v>
                </c:pt>
                <c:pt idx="39">
                  <c:v>0</c:v>
                </c:pt>
                <c:pt idx="40">
                  <c:v>716324.64999999991</c:v>
                </c:pt>
                <c:pt idx="41">
                  <c:v>90363.689999999988</c:v>
                </c:pt>
                <c:pt idx="42">
                  <c:v>594078.68000000005</c:v>
                </c:pt>
                <c:pt idx="43">
                  <c:v>17011171.18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2"/>
  <sheetViews>
    <sheetView tabSelected="1" zoomScale="98" zoomScaleNormal="98" workbookViewId="0">
      <pane ySplit="1" topLeftCell="A2" activePane="bottomLeft" state="frozen"/>
      <selection pane="bottomLeft" sqref="A1:XFD1048576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47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150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51</v>
      </c>
      <c r="B9" s="35">
        <v>46051</v>
      </c>
      <c r="C9" s="34" t="s">
        <v>58</v>
      </c>
      <c r="D9" s="34" t="s">
        <v>151</v>
      </c>
      <c r="E9" s="36">
        <f>31631.25+39188.84</f>
        <v>70820.09</v>
      </c>
      <c r="F9" s="37">
        <v>46053</v>
      </c>
      <c r="G9" s="36">
        <v>0</v>
      </c>
      <c r="H9" s="38">
        <f t="shared" ref="H9:H32" si="0">E9-G9</f>
        <v>70820.09</v>
      </c>
      <c r="I9" s="25"/>
    </row>
    <row r="10" spans="1:9" s="23" customFormat="1" ht="15" customHeight="1" x14ac:dyDescent="0.25">
      <c r="A10" s="34" t="s">
        <v>34</v>
      </c>
      <c r="B10" s="35">
        <v>46023</v>
      </c>
      <c r="C10" s="34" t="s">
        <v>35</v>
      </c>
      <c r="D10" s="34" t="s">
        <v>78</v>
      </c>
      <c r="E10" s="36">
        <v>131165.57999999999</v>
      </c>
      <c r="F10" s="37">
        <v>46053</v>
      </c>
      <c r="G10" s="36">
        <v>0</v>
      </c>
      <c r="H10" s="38">
        <f t="shared" si="0"/>
        <v>131165.57999999999</v>
      </c>
      <c r="I10" s="25"/>
    </row>
    <row r="11" spans="1:9" s="23" customFormat="1" ht="15" customHeight="1" x14ac:dyDescent="0.25">
      <c r="A11" s="34" t="s">
        <v>10</v>
      </c>
      <c r="B11" s="35">
        <v>46037</v>
      </c>
      <c r="C11" s="39" t="s">
        <v>11</v>
      </c>
      <c r="D11" s="39" t="s">
        <v>160</v>
      </c>
      <c r="E11" s="40">
        <f>27636.81+243756.99</f>
        <v>271393.8</v>
      </c>
      <c r="F11" s="37">
        <v>46038</v>
      </c>
      <c r="G11" s="41">
        <f>27636.81+243756.99</f>
        <v>271393.8</v>
      </c>
      <c r="H11" s="38">
        <f t="shared" si="0"/>
        <v>0</v>
      </c>
      <c r="I11" s="25"/>
    </row>
    <row r="12" spans="1:9" s="22" customFormat="1" ht="15" customHeight="1" x14ac:dyDescent="0.25">
      <c r="A12" s="34" t="s">
        <v>37</v>
      </c>
      <c r="B12" s="35">
        <v>45962</v>
      </c>
      <c r="C12" s="42" t="s">
        <v>38</v>
      </c>
      <c r="D12" s="43" t="s">
        <v>62</v>
      </c>
      <c r="E12" s="44">
        <v>117175.77</v>
      </c>
      <c r="F12" s="37">
        <v>46053</v>
      </c>
      <c r="G12" s="45">
        <v>0</v>
      </c>
      <c r="H12" s="38">
        <f t="shared" si="0"/>
        <v>117175.77</v>
      </c>
      <c r="I12" s="24"/>
    </row>
    <row r="13" spans="1:9" s="22" customFormat="1" ht="15" customHeight="1" x14ac:dyDescent="0.25">
      <c r="A13" s="34" t="s">
        <v>104</v>
      </c>
      <c r="B13" s="35">
        <v>46001</v>
      </c>
      <c r="C13" s="42" t="s">
        <v>108</v>
      </c>
      <c r="D13" s="43" t="s">
        <v>165</v>
      </c>
      <c r="E13" s="44">
        <v>2407.1999999999998</v>
      </c>
      <c r="F13" s="37">
        <v>46053</v>
      </c>
      <c r="G13" s="45">
        <v>0</v>
      </c>
      <c r="H13" s="38">
        <f t="shared" si="0"/>
        <v>2407.1999999999998</v>
      </c>
      <c r="I13" s="24"/>
    </row>
    <row r="14" spans="1:9" s="27" customFormat="1" ht="17.25" customHeight="1" x14ac:dyDescent="0.25">
      <c r="A14" s="46" t="s">
        <v>12</v>
      </c>
      <c r="B14" s="47">
        <v>46053</v>
      </c>
      <c r="C14" s="48" t="s">
        <v>36</v>
      </c>
      <c r="D14" s="49" t="s">
        <v>166</v>
      </c>
      <c r="E14" s="41">
        <f>622375+578987.5</f>
        <v>1201362.5</v>
      </c>
      <c r="F14" s="37">
        <v>46053</v>
      </c>
      <c r="G14" s="45">
        <v>0</v>
      </c>
      <c r="H14" s="38">
        <f t="shared" si="0"/>
        <v>1201362.5</v>
      </c>
      <c r="I14" s="26"/>
    </row>
    <row r="15" spans="1:9" s="22" customFormat="1" ht="15" customHeight="1" x14ac:dyDescent="0.25">
      <c r="A15" s="34" t="s">
        <v>24</v>
      </c>
      <c r="B15" s="35">
        <v>46037</v>
      </c>
      <c r="C15" s="39" t="s">
        <v>25</v>
      </c>
      <c r="D15" s="42" t="s">
        <v>161</v>
      </c>
      <c r="E15" s="44">
        <v>675</v>
      </c>
      <c r="F15" s="37">
        <v>46036</v>
      </c>
      <c r="G15" s="45">
        <v>675</v>
      </c>
      <c r="H15" s="38">
        <f t="shared" si="0"/>
        <v>0</v>
      </c>
    </row>
    <row r="16" spans="1:9" s="22" customFormat="1" ht="15" customHeight="1" x14ac:dyDescent="0.25">
      <c r="A16" s="34" t="s">
        <v>13</v>
      </c>
      <c r="B16" s="35">
        <v>45992</v>
      </c>
      <c r="C16" s="39" t="s">
        <v>158</v>
      </c>
      <c r="D16" s="34" t="s">
        <v>159</v>
      </c>
      <c r="E16" s="40">
        <v>1200000</v>
      </c>
      <c r="F16" s="37">
        <v>46024</v>
      </c>
      <c r="G16" s="41">
        <v>600000</v>
      </c>
      <c r="H16" s="38">
        <f t="shared" si="0"/>
        <v>600000</v>
      </c>
    </row>
    <row r="17" spans="1:9" s="22" customFormat="1" ht="15" customHeight="1" x14ac:dyDescent="0.25">
      <c r="A17" s="34" t="s">
        <v>114</v>
      </c>
      <c r="B17" s="35">
        <v>45992</v>
      </c>
      <c r="C17" s="39" t="s">
        <v>53</v>
      </c>
      <c r="D17" s="34" t="s">
        <v>152</v>
      </c>
      <c r="E17" s="40">
        <v>9692528.4199999999</v>
      </c>
      <c r="F17" s="37">
        <v>46053</v>
      </c>
      <c r="G17" s="41">
        <v>788119.83</v>
      </c>
      <c r="H17" s="38">
        <f t="shared" si="0"/>
        <v>8904408.5899999999</v>
      </c>
    </row>
    <row r="18" spans="1:9" s="22" customFormat="1" ht="15" customHeight="1" x14ac:dyDescent="0.25">
      <c r="A18" s="34" t="s">
        <v>14</v>
      </c>
      <c r="B18" s="35">
        <v>46051</v>
      </c>
      <c r="C18" s="42" t="s">
        <v>69</v>
      </c>
      <c r="D18" s="34" t="s">
        <v>167</v>
      </c>
      <c r="E18" s="40">
        <f>3502.8+5004</f>
        <v>8506.7999999999993</v>
      </c>
      <c r="F18" s="37">
        <v>46053</v>
      </c>
      <c r="G18" s="41">
        <v>0</v>
      </c>
      <c r="H18" s="38">
        <f t="shared" si="0"/>
        <v>8506.7999999999993</v>
      </c>
    </row>
    <row r="19" spans="1:9" s="22" customFormat="1" ht="15" customHeight="1" x14ac:dyDescent="0.25">
      <c r="A19" s="34" t="s">
        <v>130</v>
      </c>
      <c r="B19" s="35">
        <v>46006</v>
      </c>
      <c r="C19" s="42" t="s">
        <v>145</v>
      </c>
      <c r="D19" s="34" t="s">
        <v>139</v>
      </c>
      <c r="E19" s="40">
        <v>28900</v>
      </c>
      <c r="F19" s="37">
        <v>46053</v>
      </c>
      <c r="G19" s="41">
        <v>28900</v>
      </c>
      <c r="H19" s="38">
        <f t="shared" si="0"/>
        <v>0</v>
      </c>
    </row>
    <row r="20" spans="1:9" s="22" customFormat="1" ht="15" customHeight="1" x14ac:dyDescent="0.25">
      <c r="A20" s="42" t="s">
        <v>15</v>
      </c>
      <c r="B20" s="50" t="s">
        <v>162</v>
      </c>
      <c r="C20" s="51" t="s">
        <v>52</v>
      </c>
      <c r="D20" s="42" t="s">
        <v>163</v>
      </c>
      <c r="E20" s="52">
        <f>256019.35+260331.92</f>
        <v>516351.27</v>
      </c>
      <c r="F20" s="37">
        <v>46036</v>
      </c>
      <c r="G20" s="53">
        <v>256019.35</v>
      </c>
      <c r="H20" s="38">
        <f t="shared" si="0"/>
        <v>260331.92</v>
      </c>
    </row>
    <row r="21" spans="1:9" s="22" customFormat="1" ht="15" customHeight="1" x14ac:dyDescent="0.25">
      <c r="A21" s="42" t="s">
        <v>91</v>
      </c>
      <c r="B21" s="50">
        <v>46006</v>
      </c>
      <c r="C21" s="51" t="s">
        <v>83</v>
      </c>
      <c r="D21" s="42" t="s">
        <v>168</v>
      </c>
      <c r="E21" s="52">
        <v>60097.05</v>
      </c>
      <c r="F21" s="37">
        <v>46053</v>
      </c>
      <c r="G21" s="53">
        <v>0</v>
      </c>
      <c r="H21" s="38">
        <f t="shared" si="0"/>
        <v>60097.05</v>
      </c>
    </row>
    <row r="22" spans="1:9" s="22" customFormat="1" ht="15" hidden="1" customHeight="1" x14ac:dyDescent="0.25">
      <c r="A22" s="42" t="s">
        <v>100</v>
      </c>
      <c r="B22" s="50" t="s">
        <v>115</v>
      </c>
      <c r="C22" s="51" t="s">
        <v>109</v>
      </c>
      <c r="D22" s="42" t="s">
        <v>116</v>
      </c>
      <c r="E22" s="52">
        <f>200000+817080</f>
        <v>1017080</v>
      </c>
      <c r="F22" s="37">
        <v>46022</v>
      </c>
      <c r="G22" s="53"/>
      <c r="H22" s="38"/>
    </row>
    <row r="23" spans="1:9" s="22" customFormat="1" ht="15.75" customHeight="1" x14ac:dyDescent="0.25">
      <c r="A23" s="34" t="s">
        <v>80</v>
      </c>
      <c r="B23" s="54">
        <v>45962</v>
      </c>
      <c r="C23" s="51" t="s">
        <v>84</v>
      </c>
      <c r="D23" s="34" t="s">
        <v>81</v>
      </c>
      <c r="E23" s="40">
        <v>195491</v>
      </c>
      <c r="F23" s="37">
        <v>46053</v>
      </c>
      <c r="G23" s="41">
        <v>0</v>
      </c>
      <c r="H23" s="38">
        <f t="shared" si="0"/>
        <v>195491</v>
      </c>
    </row>
    <row r="24" spans="1:9" s="22" customFormat="1" ht="15" customHeight="1" x14ac:dyDescent="0.25">
      <c r="A24" s="34" t="s">
        <v>16</v>
      </c>
      <c r="B24" s="35">
        <v>45992</v>
      </c>
      <c r="C24" s="39" t="s">
        <v>17</v>
      </c>
      <c r="D24" s="42" t="s">
        <v>63</v>
      </c>
      <c r="E24" s="44">
        <f>46256+29084.78</f>
        <v>75340.78</v>
      </c>
      <c r="F24" s="37">
        <v>46053</v>
      </c>
      <c r="G24" s="45">
        <v>46256</v>
      </c>
      <c r="H24" s="38">
        <f t="shared" si="0"/>
        <v>29084.78</v>
      </c>
      <c r="I24" s="32"/>
    </row>
    <row r="25" spans="1:9" s="22" customFormat="1" ht="15" customHeight="1" x14ac:dyDescent="0.25">
      <c r="A25" s="42" t="s">
        <v>48</v>
      </c>
      <c r="B25" s="50">
        <v>45992</v>
      </c>
      <c r="C25" s="51" t="s">
        <v>68</v>
      </c>
      <c r="D25" s="42" t="s">
        <v>49</v>
      </c>
      <c r="E25" s="52">
        <f>323650.08+1259.7</f>
        <v>324909.78000000003</v>
      </c>
      <c r="F25" s="37">
        <v>46053</v>
      </c>
      <c r="G25" s="53">
        <v>29728.92</v>
      </c>
      <c r="H25" s="38">
        <f t="shared" si="0"/>
        <v>295180.86000000004</v>
      </c>
    </row>
    <row r="26" spans="1:9" s="22" customFormat="1" ht="15" customHeight="1" x14ac:dyDescent="0.25">
      <c r="A26" s="34" t="s">
        <v>18</v>
      </c>
      <c r="B26" s="35">
        <v>46022</v>
      </c>
      <c r="C26" s="42" t="s">
        <v>72</v>
      </c>
      <c r="D26" s="34" t="s">
        <v>164</v>
      </c>
      <c r="E26" s="40">
        <v>338534.56</v>
      </c>
      <c r="F26" s="37">
        <v>46030</v>
      </c>
      <c r="G26" s="41">
        <v>338534.56</v>
      </c>
      <c r="H26" s="38">
        <f t="shared" si="0"/>
        <v>0</v>
      </c>
      <c r="I26" s="24"/>
    </row>
    <row r="27" spans="1:9" s="22" customFormat="1" ht="15" customHeight="1" x14ac:dyDescent="0.25">
      <c r="A27" s="42" t="s">
        <v>50</v>
      </c>
      <c r="B27" s="50">
        <v>46023</v>
      </c>
      <c r="C27" s="51" t="s">
        <v>70</v>
      </c>
      <c r="D27" s="42" t="s">
        <v>88</v>
      </c>
      <c r="E27" s="52">
        <v>142299.72</v>
      </c>
      <c r="F27" s="37">
        <v>46053</v>
      </c>
      <c r="G27" s="53">
        <v>0</v>
      </c>
      <c r="H27" s="38">
        <f t="shared" si="0"/>
        <v>142299.72</v>
      </c>
      <c r="I27" s="24"/>
    </row>
    <row r="28" spans="1:9" s="22" customFormat="1" ht="15" customHeight="1" x14ac:dyDescent="0.25">
      <c r="A28" s="34" t="s">
        <v>27</v>
      </c>
      <c r="B28" s="35">
        <v>45992</v>
      </c>
      <c r="C28" s="39" t="s">
        <v>29</v>
      </c>
      <c r="D28" s="35" t="s">
        <v>59</v>
      </c>
      <c r="E28" s="41">
        <f>7627.5+10367.5</f>
        <v>17995</v>
      </c>
      <c r="F28" s="37">
        <v>46053</v>
      </c>
      <c r="G28" s="45">
        <v>17995</v>
      </c>
      <c r="H28" s="38">
        <f t="shared" si="0"/>
        <v>0</v>
      </c>
      <c r="I28" s="24"/>
    </row>
    <row r="29" spans="1:9" s="22" customFormat="1" ht="15" hidden="1" customHeight="1" x14ac:dyDescent="0.25">
      <c r="A29" s="34" t="s">
        <v>125</v>
      </c>
      <c r="B29" s="35">
        <v>46007</v>
      </c>
      <c r="C29" s="39" t="s">
        <v>83</v>
      </c>
      <c r="D29" s="35" t="s">
        <v>126</v>
      </c>
      <c r="E29" s="41">
        <f>25872.09+7597.31</f>
        <v>33469.4</v>
      </c>
      <c r="F29" s="37">
        <v>46013</v>
      </c>
      <c r="G29" s="45"/>
      <c r="H29" s="38"/>
      <c r="I29" s="24"/>
    </row>
    <row r="30" spans="1:9" s="22" customFormat="1" ht="15" customHeight="1" x14ac:dyDescent="0.25">
      <c r="A30" s="34" t="s">
        <v>40</v>
      </c>
      <c r="B30" s="35">
        <v>46023</v>
      </c>
      <c r="C30" s="39" t="s">
        <v>39</v>
      </c>
      <c r="D30" s="34" t="s">
        <v>54</v>
      </c>
      <c r="E30" s="41">
        <v>112854.53</v>
      </c>
      <c r="F30" s="37">
        <v>46053</v>
      </c>
      <c r="G30" s="45">
        <v>0</v>
      </c>
      <c r="H30" s="38">
        <f t="shared" si="0"/>
        <v>112854.53</v>
      </c>
    </row>
    <row r="31" spans="1:9" s="22" customFormat="1" ht="15" hidden="1" customHeight="1" x14ac:dyDescent="0.25">
      <c r="A31" s="34" t="s">
        <v>121</v>
      </c>
      <c r="B31" s="35">
        <v>45992</v>
      </c>
      <c r="C31" s="42" t="s">
        <v>138</v>
      </c>
      <c r="D31" s="34" t="s">
        <v>122</v>
      </c>
      <c r="E31" s="40">
        <v>25488</v>
      </c>
      <c r="F31" s="37">
        <v>46014</v>
      </c>
      <c r="G31" s="41"/>
      <c r="H31" s="38"/>
      <c r="I31" s="28"/>
    </row>
    <row r="32" spans="1:9" s="22" customFormat="1" ht="15" customHeight="1" x14ac:dyDescent="0.25">
      <c r="A32" s="34" t="s">
        <v>86</v>
      </c>
      <c r="B32" s="35">
        <v>46010</v>
      </c>
      <c r="C32" s="42" t="s">
        <v>93</v>
      </c>
      <c r="D32" s="34" t="s">
        <v>87</v>
      </c>
      <c r="E32" s="40">
        <f>1898304.73+51254.23</f>
        <v>1949558.96</v>
      </c>
      <c r="F32" s="37">
        <v>46053</v>
      </c>
      <c r="G32" s="41">
        <v>1119999.83</v>
      </c>
      <c r="H32" s="38">
        <f t="shared" si="0"/>
        <v>829559.12999999989</v>
      </c>
      <c r="I32" s="28"/>
    </row>
    <row r="33" spans="1:9" s="22" customFormat="1" ht="15" customHeight="1" x14ac:dyDescent="0.25">
      <c r="A33" s="34" t="s">
        <v>30</v>
      </c>
      <c r="B33" s="35">
        <v>46023</v>
      </c>
      <c r="C33" s="42" t="s">
        <v>31</v>
      </c>
      <c r="D33" s="34" t="s">
        <v>41</v>
      </c>
      <c r="E33" s="40">
        <v>91186.44</v>
      </c>
      <c r="F33" s="37">
        <v>46053</v>
      </c>
      <c r="G33" s="41">
        <v>0</v>
      </c>
      <c r="H33" s="38">
        <f t="shared" ref="H33:H60" si="1">E33-G33</f>
        <v>91186.44</v>
      </c>
      <c r="I33" s="28"/>
    </row>
    <row r="34" spans="1:9" s="22" customFormat="1" ht="15" hidden="1" customHeight="1" x14ac:dyDescent="0.25">
      <c r="A34" s="34" t="s">
        <v>64</v>
      </c>
      <c r="B34" s="35">
        <v>46010</v>
      </c>
      <c r="C34" s="42" t="s">
        <v>66</v>
      </c>
      <c r="D34" s="34" t="s">
        <v>127</v>
      </c>
      <c r="E34" s="40">
        <v>107343.42</v>
      </c>
      <c r="F34" s="37">
        <v>46022</v>
      </c>
      <c r="G34" s="41">
        <v>0</v>
      </c>
      <c r="H34" s="38"/>
      <c r="I34" s="28"/>
    </row>
    <row r="35" spans="1:9" s="22" customFormat="1" ht="15" customHeight="1" x14ac:dyDescent="0.25">
      <c r="A35" s="34" t="s">
        <v>19</v>
      </c>
      <c r="B35" s="35">
        <v>46036</v>
      </c>
      <c r="C35" s="55" t="s">
        <v>97</v>
      </c>
      <c r="D35" s="34" t="s">
        <v>155</v>
      </c>
      <c r="E35" s="40">
        <f>192304.22+488914.85</f>
        <v>681219.07</v>
      </c>
      <c r="F35" s="37">
        <v>46031</v>
      </c>
      <c r="G35" s="40">
        <f>192304.22+488914.85</f>
        <v>681219.07</v>
      </c>
      <c r="H35" s="38">
        <f t="shared" si="1"/>
        <v>0</v>
      </c>
      <c r="I35" s="28"/>
    </row>
    <row r="36" spans="1:9" s="22" customFormat="1" ht="15" customHeight="1" x14ac:dyDescent="0.25">
      <c r="A36" s="34" t="s">
        <v>131</v>
      </c>
      <c r="B36" s="35">
        <v>46013</v>
      </c>
      <c r="C36" s="55" t="s">
        <v>123</v>
      </c>
      <c r="D36" s="34" t="s">
        <v>140</v>
      </c>
      <c r="E36" s="40">
        <v>56801.72</v>
      </c>
      <c r="F36" s="37">
        <v>46053</v>
      </c>
      <c r="G36" s="40">
        <v>0</v>
      </c>
      <c r="H36" s="38">
        <f t="shared" si="1"/>
        <v>56801.72</v>
      </c>
      <c r="I36" s="28"/>
    </row>
    <row r="37" spans="1:9" s="22" customFormat="1" ht="15" customHeight="1" x14ac:dyDescent="0.25">
      <c r="A37" s="34" t="s">
        <v>45</v>
      </c>
      <c r="B37" s="35">
        <v>46023</v>
      </c>
      <c r="C37" s="56" t="s">
        <v>71</v>
      </c>
      <c r="D37" s="34" t="s">
        <v>85</v>
      </c>
      <c r="E37" s="40">
        <v>12316.6</v>
      </c>
      <c r="F37" s="37">
        <v>46053</v>
      </c>
      <c r="G37" s="40">
        <v>0</v>
      </c>
      <c r="H37" s="38">
        <f t="shared" si="1"/>
        <v>12316.6</v>
      </c>
    </row>
    <row r="38" spans="1:9" s="22" customFormat="1" ht="15" customHeight="1" x14ac:dyDescent="0.25">
      <c r="A38" s="34" t="s">
        <v>55</v>
      </c>
      <c r="B38" s="35">
        <v>45992</v>
      </c>
      <c r="C38" s="55" t="s">
        <v>56</v>
      </c>
      <c r="D38" s="34" t="s">
        <v>57</v>
      </c>
      <c r="E38" s="40">
        <v>400000</v>
      </c>
      <c r="F38" s="37">
        <v>46053</v>
      </c>
      <c r="G38" s="40">
        <v>0</v>
      </c>
      <c r="H38" s="38">
        <f t="shared" si="1"/>
        <v>400000</v>
      </c>
    </row>
    <row r="39" spans="1:9" s="22" customFormat="1" ht="15" hidden="1" customHeight="1" x14ac:dyDescent="0.25">
      <c r="A39" s="34" t="s">
        <v>92</v>
      </c>
      <c r="B39" s="35">
        <v>46007</v>
      </c>
      <c r="C39" s="55" t="s">
        <v>94</v>
      </c>
      <c r="D39" s="34" t="s">
        <v>124</v>
      </c>
      <c r="E39" s="40">
        <v>23482</v>
      </c>
      <c r="F39" s="37">
        <v>46022</v>
      </c>
      <c r="G39" s="40"/>
      <c r="H39" s="38"/>
    </row>
    <row r="40" spans="1:9" s="22" customFormat="1" ht="15" customHeight="1" x14ac:dyDescent="0.25">
      <c r="A40" s="34" t="s">
        <v>46</v>
      </c>
      <c r="B40" s="35">
        <v>46023</v>
      </c>
      <c r="C40" s="34" t="s">
        <v>73</v>
      </c>
      <c r="D40" s="34" t="s">
        <v>89</v>
      </c>
      <c r="E40" s="44">
        <v>890604.66</v>
      </c>
      <c r="F40" s="37">
        <v>46053</v>
      </c>
      <c r="G40" s="45">
        <v>0</v>
      </c>
      <c r="H40" s="38">
        <f t="shared" si="1"/>
        <v>890604.66</v>
      </c>
    </row>
    <row r="41" spans="1:9" s="22" customFormat="1" ht="15" customHeight="1" x14ac:dyDescent="0.25">
      <c r="A41" s="34" t="s">
        <v>95</v>
      </c>
      <c r="B41" s="35">
        <v>46009</v>
      </c>
      <c r="C41" s="34" t="s">
        <v>96</v>
      </c>
      <c r="D41" s="34" t="s">
        <v>153</v>
      </c>
      <c r="E41" s="40">
        <v>301467.87</v>
      </c>
      <c r="F41" s="37">
        <v>46053</v>
      </c>
      <c r="G41" s="57">
        <f>148906.91+152560.96</f>
        <v>301467.87</v>
      </c>
      <c r="H41" s="38">
        <f t="shared" si="1"/>
        <v>0</v>
      </c>
      <c r="I41" s="24"/>
    </row>
    <row r="42" spans="1:9" s="22" customFormat="1" ht="15" customHeight="1" x14ac:dyDescent="0.25">
      <c r="A42" s="34" t="s">
        <v>32</v>
      </c>
      <c r="B42" s="35">
        <v>45992</v>
      </c>
      <c r="C42" s="34" t="s">
        <v>33</v>
      </c>
      <c r="D42" s="34" t="s">
        <v>60</v>
      </c>
      <c r="E42" s="40">
        <v>78058</v>
      </c>
      <c r="F42" s="37">
        <v>46053</v>
      </c>
      <c r="G42" s="57">
        <v>0</v>
      </c>
      <c r="H42" s="38">
        <f t="shared" si="1"/>
        <v>78058</v>
      </c>
      <c r="I42" s="24"/>
    </row>
    <row r="43" spans="1:9" s="22" customFormat="1" ht="15" customHeight="1" x14ac:dyDescent="0.25">
      <c r="A43" s="34" t="s">
        <v>132</v>
      </c>
      <c r="B43" s="35">
        <v>46010</v>
      </c>
      <c r="C43" s="34" t="s">
        <v>146</v>
      </c>
      <c r="D43" s="34" t="s">
        <v>141</v>
      </c>
      <c r="E43" s="44">
        <v>28059.29</v>
      </c>
      <c r="F43" s="37">
        <v>46053</v>
      </c>
      <c r="G43" s="45">
        <f>21627.25+6432.04</f>
        <v>28059.29</v>
      </c>
      <c r="H43" s="38">
        <f t="shared" si="1"/>
        <v>0</v>
      </c>
    </row>
    <row r="44" spans="1:9" s="22" customFormat="1" ht="15" customHeight="1" x14ac:dyDescent="0.25">
      <c r="A44" s="34" t="s">
        <v>133</v>
      </c>
      <c r="B44" s="35">
        <v>46013</v>
      </c>
      <c r="C44" s="34" t="s">
        <v>147</v>
      </c>
      <c r="D44" s="34" t="s">
        <v>142</v>
      </c>
      <c r="E44" s="44">
        <v>63720</v>
      </c>
      <c r="F44" s="37">
        <v>46053</v>
      </c>
      <c r="G44" s="45">
        <v>63720</v>
      </c>
      <c r="H44" s="38">
        <f t="shared" si="1"/>
        <v>0</v>
      </c>
    </row>
    <row r="45" spans="1:9" s="22" customFormat="1" ht="15" customHeight="1" x14ac:dyDescent="0.25">
      <c r="A45" s="34" t="s">
        <v>105</v>
      </c>
      <c r="B45" s="35">
        <v>45992</v>
      </c>
      <c r="C45" s="34" t="s">
        <v>74</v>
      </c>
      <c r="D45" s="34" t="s">
        <v>99</v>
      </c>
      <c r="E45" s="44">
        <f>318269.41+1609.2</f>
        <v>319878.61</v>
      </c>
      <c r="F45" s="37">
        <v>46053</v>
      </c>
      <c r="G45" s="45">
        <v>35164</v>
      </c>
      <c r="H45" s="38">
        <f t="shared" si="1"/>
        <v>284714.61</v>
      </c>
      <c r="I45" s="24"/>
    </row>
    <row r="46" spans="1:9" s="22" customFormat="1" ht="15" customHeight="1" x14ac:dyDescent="0.25">
      <c r="A46" s="34" t="s">
        <v>134</v>
      </c>
      <c r="B46" s="35">
        <v>46007</v>
      </c>
      <c r="C46" s="34" t="s">
        <v>148</v>
      </c>
      <c r="D46" s="34" t="s">
        <v>143</v>
      </c>
      <c r="E46" s="44">
        <v>3480000</v>
      </c>
      <c r="F46" s="37">
        <v>46053</v>
      </c>
      <c r="G46" s="45">
        <v>3480000</v>
      </c>
      <c r="H46" s="38">
        <f t="shared" si="1"/>
        <v>0</v>
      </c>
      <c r="I46" s="24"/>
    </row>
    <row r="47" spans="1:9" s="22" customFormat="1" ht="15" customHeight="1" x14ac:dyDescent="0.25">
      <c r="A47" s="34" t="s">
        <v>129</v>
      </c>
      <c r="B47" s="35">
        <v>46006</v>
      </c>
      <c r="C47" s="55" t="s">
        <v>136</v>
      </c>
      <c r="D47" s="34" t="s">
        <v>169</v>
      </c>
      <c r="E47" s="40">
        <v>15602</v>
      </c>
      <c r="F47" s="37">
        <v>46053</v>
      </c>
      <c r="G47" s="45">
        <v>0</v>
      </c>
      <c r="H47" s="38">
        <f t="shared" si="1"/>
        <v>15602</v>
      </c>
    </row>
    <row r="48" spans="1:9" s="22" customFormat="1" ht="15" hidden="1" customHeight="1" x14ac:dyDescent="0.25">
      <c r="A48" s="34" t="s">
        <v>79</v>
      </c>
      <c r="B48" s="35" t="s">
        <v>117</v>
      </c>
      <c r="C48" s="55" t="s">
        <v>82</v>
      </c>
      <c r="D48" s="34" t="s">
        <v>118</v>
      </c>
      <c r="E48" s="40">
        <f>130368.24+88932.79</f>
        <v>219301.03</v>
      </c>
      <c r="F48" s="37">
        <v>46022</v>
      </c>
      <c r="G48" s="45">
        <v>0</v>
      </c>
      <c r="H48" s="38"/>
      <c r="I48" s="24"/>
    </row>
    <row r="49" spans="1:9" s="22" customFormat="1" ht="15" customHeight="1" x14ac:dyDescent="0.25">
      <c r="A49" s="34" t="s">
        <v>26</v>
      </c>
      <c r="B49" s="35">
        <v>45992</v>
      </c>
      <c r="C49" s="55" t="s">
        <v>44</v>
      </c>
      <c r="D49" s="34" t="s">
        <v>154</v>
      </c>
      <c r="E49" s="40">
        <v>13187.1</v>
      </c>
      <c r="F49" s="37">
        <v>46030</v>
      </c>
      <c r="G49" s="45">
        <v>13187.1</v>
      </c>
      <c r="H49" s="38">
        <f t="shared" si="1"/>
        <v>0</v>
      </c>
    </row>
    <row r="50" spans="1:9" s="22" customFormat="1" ht="15" customHeight="1" x14ac:dyDescent="0.25">
      <c r="A50" s="34" t="s">
        <v>28</v>
      </c>
      <c r="B50" s="35">
        <v>45992</v>
      </c>
      <c r="C50" s="55" t="s">
        <v>61</v>
      </c>
      <c r="D50" s="34" t="s">
        <v>98</v>
      </c>
      <c r="E50" s="40">
        <v>51920</v>
      </c>
      <c r="F50" s="37">
        <v>46053</v>
      </c>
      <c r="G50" s="40">
        <v>0</v>
      </c>
      <c r="H50" s="38">
        <f t="shared" si="1"/>
        <v>51920</v>
      </c>
    </row>
    <row r="51" spans="1:9" s="22" customFormat="1" ht="15" hidden="1" customHeight="1" x14ac:dyDescent="0.25">
      <c r="A51" s="34" t="s">
        <v>103</v>
      </c>
      <c r="B51" s="35">
        <v>45988</v>
      </c>
      <c r="C51" s="55" t="s">
        <v>110</v>
      </c>
      <c r="D51" s="34" t="s">
        <v>111</v>
      </c>
      <c r="E51" s="40">
        <v>126522</v>
      </c>
      <c r="F51" s="37">
        <v>46007</v>
      </c>
      <c r="G51" s="40">
        <v>0</v>
      </c>
      <c r="H51" s="38"/>
    </row>
    <row r="52" spans="1:9" s="22" customFormat="1" ht="15" hidden="1" customHeight="1" x14ac:dyDescent="0.25">
      <c r="A52" s="34" t="s">
        <v>101</v>
      </c>
      <c r="B52" s="35">
        <v>45992</v>
      </c>
      <c r="C52" s="55" t="s">
        <v>112</v>
      </c>
      <c r="D52" s="34" t="s">
        <v>106</v>
      </c>
      <c r="E52" s="40">
        <v>1550.04</v>
      </c>
      <c r="F52" s="37">
        <v>46022</v>
      </c>
      <c r="G52" s="40">
        <v>0</v>
      </c>
      <c r="H52" s="38"/>
    </row>
    <row r="53" spans="1:9" s="22" customFormat="1" ht="15" customHeight="1" x14ac:dyDescent="0.25">
      <c r="A53" s="34" t="s">
        <v>65</v>
      </c>
      <c r="B53" s="35">
        <v>46023</v>
      </c>
      <c r="C53" s="55" t="s">
        <v>67</v>
      </c>
      <c r="D53" s="34" t="s">
        <v>75</v>
      </c>
      <c r="E53" s="40">
        <v>261440.86</v>
      </c>
      <c r="F53" s="37">
        <v>46053</v>
      </c>
      <c r="G53" s="45">
        <v>0</v>
      </c>
      <c r="H53" s="38">
        <f t="shared" si="1"/>
        <v>261440.86</v>
      </c>
    </row>
    <row r="54" spans="1:9" s="22" customFormat="1" ht="15" hidden="1" customHeight="1" x14ac:dyDescent="0.25">
      <c r="A54" s="34" t="s">
        <v>119</v>
      </c>
      <c r="B54" s="35">
        <v>45992</v>
      </c>
      <c r="C54" s="55" t="s">
        <v>137</v>
      </c>
      <c r="D54" s="34" t="s">
        <v>120</v>
      </c>
      <c r="E54" s="40">
        <v>59000</v>
      </c>
      <c r="F54" s="37">
        <v>46006</v>
      </c>
      <c r="G54" s="45">
        <v>0</v>
      </c>
      <c r="H54" s="38"/>
    </row>
    <row r="55" spans="1:9" s="22" customFormat="1" ht="15" customHeight="1" x14ac:dyDescent="0.25">
      <c r="A55" s="34" t="s">
        <v>76</v>
      </c>
      <c r="B55" s="35">
        <v>46023</v>
      </c>
      <c r="C55" s="55" t="s">
        <v>77</v>
      </c>
      <c r="D55" s="34" t="s">
        <v>170</v>
      </c>
      <c r="E55" s="40">
        <v>450794.08</v>
      </c>
      <c r="F55" s="37">
        <v>46053</v>
      </c>
      <c r="G55" s="45">
        <v>0</v>
      </c>
      <c r="H55" s="38">
        <f t="shared" si="1"/>
        <v>450794.08</v>
      </c>
    </row>
    <row r="56" spans="1:9" s="22" customFormat="1" ht="15" customHeight="1" x14ac:dyDescent="0.25">
      <c r="A56" s="34" t="s">
        <v>42</v>
      </c>
      <c r="B56" s="35">
        <v>46053</v>
      </c>
      <c r="C56" s="55" t="s">
        <v>43</v>
      </c>
      <c r="D56" s="34" t="s">
        <v>128</v>
      </c>
      <c r="E56" s="40">
        <f>5053.93+51165.74</f>
        <v>56219.67</v>
      </c>
      <c r="F56" s="37">
        <v>46053</v>
      </c>
      <c r="G56" s="40">
        <v>0</v>
      </c>
      <c r="H56" s="38">
        <f t="shared" si="1"/>
        <v>56219.67</v>
      </c>
    </row>
    <row r="57" spans="1:9" s="22" customFormat="1" ht="15" customHeight="1" x14ac:dyDescent="0.25">
      <c r="A57" s="34" t="s">
        <v>135</v>
      </c>
      <c r="B57" s="35">
        <v>46010</v>
      </c>
      <c r="C57" s="55" t="s">
        <v>83</v>
      </c>
      <c r="D57" s="34" t="s">
        <v>144</v>
      </c>
      <c r="E57" s="40">
        <v>3419.64</v>
      </c>
      <c r="F57" s="37">
        <v>46053</v>
      </c>
      <c r="G57" s="40">
        <v>3419.64</v>
      </c>
      <c r="H57" s="38">
        <f t="shared" si="1"/>
        <v>0</v>
      </c>
    </row>
    <row r="58" spans="1:9" s="22" customFormat="1" ht="15" customHeight="1" x14ac:dyDescent="0.25">
      <c r="A58" s="34" t="s">
        <v>20</v>
      </c>
      <c r="B58" s="35">
        <v>45992</v>
      </c>
      <c r="C58" s="42" t="s">
        <v>90</v>
      </c>
      <c r="D58" s="34" t="s">
        <v>149</v>
      </c>
      <c r="E58" s="44">
        <v>762552.33</v>
      </c>
      <c r="F58" s="37">
        <v>46053</v>
      </c>
      <c r="G58" s="45">
        <v>46227.68</v>
      </c>
      <c r="H58" s="38">
        <f t="shared" si="1"/>
        <v>716324.64999999991</v>
      </c>
      <c r="I58" s="24"/>
    </row>
    <row r="59" spans="1:9" s="22" customFormat="1" ht="15" customHeight="1" x14ac:dyDescent="0.25">
      <c r="A59" s="34" t="s">
        <v>21</v>
      </c>
      <c r="B59" s="35" t="s">
        <v>156</v>
      </c>
      <c r="C59" s="42" t="s">
        <v>22</v>
      </c>
      <c r="D59" s="34" t="s">
        <v>157</v>
      </c>
      <c r="E59" s="40">
        <f>90363.69+90363.67</f>
        <v>180727.36</v>
      </c>
      <c r="F59" s="37">
        <v>46037</v>
      </c>
      <c r="G59" s="41">
        <v>90363.67</v>
      </c>
      <c r="H59" s="38">
        <f t="shared" si="1"/>
        <v>90363.689999999988</v>
      </c>
      <c r="I59" s="24"/>
    </row>
    <row r="60" spans="1:9" s="22" customFormat="1" ht="15" customHeight="1" x14ac:dyDescent="0.25">
      <c r="A60" s="34" t="s">
        <v>102</v>
      </c>
      <c r="B60" s="35">
        <v>46023</v>
      </c>
      <c r="C60" s="42" t="s">
        <v>113</v>
      </c>
      <c r="D60" s="34" t="s">
        <v>107</v>
      </c>
      <c r="E60" s="44">
        <v>594078.68000000005</v>
      </c>
      <c r="F60" s="37">
        <v>46053</v>
      </c>
      <c r="G60" s="45">
        <v>0</v>
      </c>
      <c r="H60" s="38">
        <f t="shared" si="1"/>
        <v>594078.68000000005</v>
      </c>
      <c r="I60" s="24"/>
    </row>
    <row r="61" spans="1:9" s="22" customFormat="1" ht="22.9" customHeight="1" x14ac:dyDescent="0.25">
      <c r="A61" s="29" t="s">
        <v>23</v>
      </c>
      <c r="B61" s="29"/>
      <c r="C61" s="29"/>
      <c r="D61" s="29"/>
      <c r="E61" s="30">
        <f>SUM(E9:E60)</f>
        <v>26864857.680000003</v>
      </c>
      <c r="F61" s="30"/>
      <c r="G61" s="30">
        <f>SUM(G9:G60)</f>
        <v>8240450.6099999985</v>
      </c>
      <c r="H61" s="30">
        <f>SUM(H9:H60)</f>
        <v>17011171.18</v>
      </c>
    </row>
    <row r="62" spans="1:9" x14ac:dyDescent="0.25">
      <c r="D62" s="9"/>
      <c r="F62" s="5"/>
      <c r="G62" s="5"/>
      <c r="H62" s="10"/>
      <c r="I62" s="10"/>
    </row>
    <row r="63" spans="1:9" s="5" customFormat="1" x14ac:dyDescent="0.25">
      <c r="A63" s="1"/>
      <c r="B63" s="1"/>
      <c r="C63" s="1"/>
      <c r="D63" s="9"/>
    </row>
    <row r="64" spans="1:9" s="5" customFormat="1" x14ac:dyDescent="0.25">
      <c r="A64" s="1"/>
      <c r="B64" s="1"/>
      <c r="C64" s="1"/>
      <c r="D64" s="1"/>
      <c r="F64" s="3"/>
      <c r="G64" s="10"/>
      <c r="I64" s="4"/>
    </row>
    <row r="65" spans="1:9" s="5" customFormat="1" x14ac:dyDescent="0.25">
      <c r="A65" s="1"/>
      <c r="B65" s="1"/>
      <c r="C65" s="1"/>
      <c r="D65" s="1"/>
      <c r="F65" s="33"/>
      <c r="G65" s="10"/>
      <c r="I65" s="31"/>
    </row>
    <row r="66" spans="1:9" s="5" customFormat="1" x14ac:dyDescent="0.25">
      <c r="A66" s="1"/>
      <c r="B66" s="1"/>
      <c r="C66" s="11"/>
      <c r="D66" s="1"/>
      <c r="F66" s="3"/>
      <c r="G66" s="10"/>
      <c r="H66" s="10"/>
      <c r="I66" s="4"/>
    </row>
    <row r="67" spans="1:9" s="5" customFormat="1" x14ac:dyDescent="0.25">
      <c r="A67" s="1"/>
      <c r="B67" s="1"/>
      <c r="C67" s="9"/>
      <c r="D67" s="1"/>
      <c r="F67" s="3"/>
      <c r="G67" s="10"/>
      <c r="I67" s="4"/>
    </row>
    <row r="68" spans="1:9" x14ac:dyDescent="0.25">
      <c r="G68" s="10"/>
    </row>
    <row r="72" spans="1:9" x14ac:dyDescent="0.25">
      <c r="D72" s="9"/>
    </row>
  </sheetData>
  <autoFilter ref="A8:H61" xr:uid="{84D114D7-CF82-4D71-B48C-790C71BCF845}"/>
  <sortState xmlns:xlrd2="http://schemas.microsoft.com/office/spreadsheetml/2017/richdata2" ref="A9:H60">
    <sortCondition ref="A9:A60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Chart1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2026-02-09T19:30:00Z</cp:lastPrinted>
  <dcterms:created xsi:type="dcterms:W3CDTF">2023-02-06T15:07:28Z</dcterms:created>
  <dcterms:modified xsi:type="dcterms:W3CDTF">2026-02-09T19:30:06Z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