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NIO\"/>
    </mc:Choice>
  </mc:AlternateContent>
  <xr:revisionPtr revIDLastSave="0" documentId="13_ncr:1_{42A35BFD-9105-4F4E-B46F-27455CBB1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Hoja1!$A$1:$O$52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" l="1"/>
  <c r="C47" i="1"/>
  <c r="C46" i="1"/>
  <c r="H42" i="1"/>
  <c r="N42" i="1"/>
  <c r="N37" i="1"/>
  <c r="M37" i="1"/>
  <c r="L37" i="1"/>
  <c r="K37" i="1"/>
  <c r="J37" i="1"/>
  <c r="I37" i="1"/>
  <c r="H37" i="1"/>
  <c r="I36" i="1"/>
  <c r="K36" i="1"/>
  <c r="N36" i="1"/>
  <c r="H34" i="1"/>
  <c r="J34" i="1"/>
  <c r="L34" i="1"/>
  <c r="M34" i="1"/>
  <c r="M40" i="1"/>
  <c r="L40" i="1"/>
  <c r="J40" i="1"/>
  <c r="H40" i="1"/>
  <c r="I39" i="1"/>
  <c r="I40" i="1" s="1"/>
  <c r="K39" i="1"/>
  <c r="K40" i="1" s="1"/>
  <c r="N39" i="1"/>
  <c r="N40" i="1" s="1"/>
  <c r="L31" i="1"/>
  <c r="M20" i="1"/>
  <c r="L20" i="1"/>
  <c r="J20" i="1"/>
  <c r="H20" i="1"/>
  <c r="N19" i="1"/>
  <c r="K19" i="1"/>
  <c r="K20" i="1" s="1"/>
  <c r="I19" i="1"/>
  <c r="N18" i="1"/>
  <c r="I18" i="1"/>
  <c r="J31" i="1"/>
  <c r="H31" i="1"/>
  <c r="K30" i="1"/>
  <c r="K31" i="1" s="1"/>
  <c r="I30" i="1"/>
  <c r="I31" i="1" s="1"/>
  <c r="H28" i="1"/>
  <c r="J28" i="1"/>
  <c r="M27" i="1"/>
  <c r="N27" i="1" s="1"/>
  <c r="L28" i="1"/>
  <c r="N25" i="1"/>
  <c r="M23" i="1"/>
  <c r="L23" i="1"/>
  <c r="J23" i="1"/>
  <c r="H23" i="1"/>
  <c r="N22" i="1"/>
  <c r="N23" i="1" s="1"/>
  <c r="K22" i="1"/>
  <c r="K23" i="1" s="1"/>
  <c r="I22" i="1"/>
  <c r="I23" i="1" s="1"/>
  <c r="M16" i="1"/>
  <c r="L16" i="1"/>
  <c r="J16" i="1"/>
  <c r="H16" i="1"/>
  <c r="N15" i="1"/>
  <c r="N16" i="1" s="1"/>
  <c r="K15" i="1"/>
  <c r="K16" i="1" s="1"/>
  <c r="I15" i="1"/>
  <c r="I16" i="1" s="1"/>
  <c r="M10" i="1"/>
  <c r="L10" i="1"/>
  <c r="K10" i="1"/>
  <c r="J10" i="1"/>
  <c r="H10" i="1"/>
  <c r="N9" i="1"/>
  <c r="N10" i="1" s="1"/>
  <c r="I9" i="1"/>
  <c r="I10" i="1" s="1"/>
  <c r="N20" i="1" l="1"/>
  <c r="I20" i="1"/>
  <c r="M30" i="1"/>
  <c r="N30" i="1" s="1"/>
  <c r="N31" i="1" s="1"/>
  <c r="M28" i="1"/>
  <c r="N26" i="1"/>
  <c r="N28" i="1" s="1"/>
  <c r="K26" i="1"/>
  <c r="K28" i="1" s="1"/>
  <c r="I26" i="1"/>
  <c r="I28" i="1" s="1"/>
  <c r="C49" i="1"/>
  <c r="K33" i="1"/>
  <c r="K34" i="1" s="1"/>
  <c r="I33" i="1"/>
  <c r="I34" i="1" s="1"/>
  <c r="I12" i="1"/>
  <c r="M31" i="1" l="1"/>
  <c r="N33" i="1"/>
  <c r="N34" i="1" s="1"/>
  <c r="L13" i="1"/>
  <c r="J13" i="1"/>
  <c r="H13" i="1"/>
  <c r="K12" i="1"/>
  <c r="I13" i="1"/>
  <c r="N12" i="1" l="1"/>
  <c r="K13" i="1"/>
  <c r="M13" i="1" l="1"/>
  <c r="N13" i="1"/>
</calcChain>
</file>

<file path=xl/sharedStrings.xml><?xml version="1.0" encoding="utf-8"?>
<sst xmlns="http://schemas.openxmlformats.org/spreadsheetml/2006/main" count="91" uniqueCount="70">
  <si>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</si>
  <si>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</si>
  <si>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</si>
  <si>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</si>
  <si>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</si>
  <si>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</si>
  <si>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</si>
  <si>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</si>
  <si>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</si>
  <si>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</si>
  <si>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</si>
  <si>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</si>
  <si>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</si>
  <si>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</si>
  <si>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</si>
  <si>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DEPARTAMENTO ADMINISTATIVO Y FINANCIERO</t>
  </si>
  <si>
    <t>ENCARGADO  ADMINISTATIVO Y FINANCIERO</t>
  </si>
  <si>
    <t>CONTRATADO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</si>
  <si>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</si>
  <si>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</si>
  <si>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</si>
  <si>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</si>
  <si>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</si>
  <si>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</si>
  <si>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</si>
  <si>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</si>
  <si>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</si>
  <si>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</si>
  <si>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</si>
  <si>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</si>
  <si>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</si>
  <si>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DIVISIÓN ANÁLISIS ECONÓMICO Y COMPETITIVIDAD</t>
  </si>
  <si>
    <t>LUISA GUZMÁN</t>
  </si>
  <si>
    <t>DEPARTAMENTO DE ESTADÍSTICAS DE ZONAS FRANCAS</t>
  </si>
  <si>
    <t>TÉCNICO DE DATOS ESTADÍSTICOS</t>
  </si>
  <si>
    <t>DEPARTAMENTO DE PROMOCIÓN</t>
  </si>
  <si>
    <t>SALMA CRISTAL ENCARNACION TAVERAS</t>
  </si>
  <si>
    <t>ANALISTA DE TRATADOS COMERCIALES</t>
  </si>
  <si>
    <t>ENCARGADO (A) DEPARTAMENTO DE INTELIGENCIA DE MERCADOS</t>
  </si>
  <si>
    <t>DEPARTAMENTO DE TRANSFORMACION DIGITAL -CNZFE</t>
  </si>
  <si>
    <t>DAVIS WILLIAM AYBAR PEREYRA</t>
  </si>
  <si>
    <t xml:space="preserve">ADMINISTRADOR DE REDES </t>
  </si>
  <si>
    <t>DIVISIÓN ANÁLISIS DE COMUNICACIONES</t>
  </si>
  <si>
    <t xml:space="preserve">GRISMELL ELIANA RAMIREZ ENCARNACION </t>
  </si>
  <si>
    <t xml:space="preserve">TECNICO DE COMUNICACIONES </t>
  </si>
  <si>
    <t>OFICINA REGIONAL CIBAO NORTE -CNZFE</t>
  </si>
  <si>
    <t xml:space="preserve">CYNTHIA CACERES LANTIGUA </t>
  </si>
  <si>
    <t>ANALISTA LEGAL I</t>
  </si>
  <si>
    <t xml:space="preserve">DEPARTAMENTO JURIDICO </t>
  </si>
  <si>
    <t>EUGENIA VIRGINIA PEREZ SISA</t>
  </si>
  <si>
    <t xml:space="preserve">ANALISTA LEGAL </t>
  </si>
  <si>
    <t xml:space="preserve">DENISSE RODRIGUEZ DE LA CRUZ </t>
  </si>
  <si>
    <t xml:space="preserve">ENCARGADA </t>
  </si>
  <si>
    <t>CONTRTADO</t>
  </si>
  <si>
    <t>JAIME ARTURO BORBON PAGAN</t>
  </si>
  <si>
    <t xml:space="preserve">HOMBRE </t>
  </si>
  <si>
    <t xml:space="preserve">ANALISTA </t>
  </si>
  <si>
    <t xml:space="preserve">DEPARTAMENTO DE RECURSOS HUMANOS </t>
  </si>
  <si>
    <t xml:space="preserve">GREYVI DAYANARA CRUZ SUARDI </t>
  </si>
  <si>
    <t xml:space="preserve">ANALISTA DE RECURSOS HUMANOS </t>
  </si>
  <si>
    <t>NÓMINA EMPLEADOS TEMPORALES JUNIO 2026</t>
  </si>
  <si>
    <t>CERTIFICO QUE ESTA NÓMINA DE PAGO ESTA CORRECTA Y COMPLETA Y QUE LAS PERSONAS ENUMERADAS AL 30 JUNIO 2026 FIGURAN EN LOS RECORDS DE EMPLEADOS TEMPORALES.</t>
  </si>
  <si>
    <t>XAVIER JOSE MEDINA CONCEPCION</t>
  </si>
  <si>
    <t xml:space="preserve">ENCARGADO DE DIVISION </t>
  </si>
  <si>
    <t>PAUL ELADIO CRUZ BINET</t>
  </si>
  <si>
    <t>PAOLA GISELLE RODRÍGUEZ GUABA</t>
  </si>
  <si>
    <t>XAVIER MEDINA</t>
  </si>
  <si>
    <t>SHAYRA LIZANNE TEJEDA MEJIA</t>
  </si>
  <si>
    <t xml:space="preserve">ANALISTA DE CALIDAD EN LA GESTION </t>
  </si>
  <si>
    <t>DEPARTAMENTO DE PLANIFICION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</si>
</sst>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vertical="center" wrapText="1"/>
      <protection locked="0"/>
    </xf>
    <xf numFmtId="14" fontId="7" fillId="0" borderId="6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65" fontId="6" fillId="4" borderId="5" xfId="1" applyFont="1" applyFill="1" applyBorder="1" applyAlignment="1" applyProtection="1">
      <alignment horizontal="center" vertical="center"/>
      <protection locked="0"/>
    </xf>
    <xf numFmtId="165" fontId="6" fillId="4" borderId="6" xfId="1" applyFont="1" applyFill="1" applyBorder="1" applyAlignment="1" applyProtection="1">
      <alignment horizontal="center" vertical="center"/>
      <protection locked="0"/>
    </xf>
    <xf numFmtId="165" fontId="6" fillId="4" borderId="7" xfId="1" applyFont="1" applyFill="1" applyBorder="1" applyAlignment="1" applyProtection="1">
      <alignment vertical="center"/>
    </xf>
    <xf numFmtId="165" fontId="6" fillId="4" borderId="5" xfId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A15" zoomScale="120" zoomScaleNormal="120" workbookViewId="0">
      <selection activeCell="F61" sqref="F61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7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7" ht="26.25" x14ac:dyDescent="0.25">
      <c r="A2" s="1"/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  <c r="O2" s="2"/>
    </row>
    <row r="3" spans="1:17" ht="15.75" customHeight="1" x14ac:dyDescent="0.25">
      <c r="A3" s="1"/>
      <c r="B3" s="59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7"/>
      <c r="O3" s="2"/>
    </row>
    <row r="4" spans="1:17" ht="23.25" customHeight="1" x14ac:dyDescent="0.25">
      <c r="A4" s="1"/>
      <c r="B4" s="60" t="s">
        <v>60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8"/>
      <c r="O4" s="2"/>
    </row>
    <row r="5" spans="1:17" ht="15.75" customHeight="1" x14ac:dyDescent="0.25">
      <c r="A5" s="1"/>
      <c r="B5" s="47" t="s">
        <v>2</v>
      </c>
      <c r="C5" s="47" t="s">
        <v>30</v>
      </c>
      <c r="D5" s="47" t="s">
        <v>3</v>
      </c>
      <c r="E5" s="47" t="s">
        <v>4</v>
      </c>
      <c r="F5" s="47" t="s">
        <v>27</v>
      </c>
      <c r="G5" s="47" t="s">
        <v>28</v>
      </c>
      <c r="H5" s="49" t="s">
        <v>5</v>
      </c>
      <c r="I5" s="49" t="s">
        <v>6</v>
      </c>
      <c r="J5" s="49"/>
      <c r="K5" s="49"/>
      <c r="L5" s="49" t="s">
        <v>7</v>
      </c>
      <c r="M5" s="49" t="s">
        <v>8</v>
      </c>
      <c r="N5" s="48" t="s">
        <v>9</v>
      </c>
      <c r="O5" s="2"/>
    </row>
    <row r="6" spans="1:17" ht="15" customHeight="1" x14ac:dyDescent="0.25">
      <c r="A6" s="1"/>
      <c r="B6" s="47"/>
      <c r="C6" s="47"/>
      <c r="D6" s="47"/>
      <c r="E6" s="47"/>
      <c r="F6" s="47"/>
      <c r="G6" s="47"/>
      <c r="H6" s="49"/>
      <c r="I6" s="50" t="s">
        <v>10</v>
      </c>
      <c r="J6" s="50" t="s">
        <v>11</v>
      </c>
      <c r="K6" s="50" t="s">
        <v>12</v>
      </c>
      <c r="L6" s="49"/>
      <c r="M6" s="49"/>
      <c r="N6" s="48"/>
      <c r="O6" s="2"/>
    </row>
    <row r="7" spans="1:17" ht="15" customHeight="1" x14ac:dyDescent="0.25">
      <c r="A7" s="1"/>
      <c r="B7" s="47"/>
      <c r="C7" s="47"/>
      <c r="D7" s="47"/>
      <c r="E7" s="47"/>
      <c r="F7" s="47"/>
      <c r="G7" s="47"/>
      <c r="H7" s="49"/>
      <c r="I7" s="51"/>
      <c r="J7" s="51"/>
      <c r="K7" s="51"/>
      <c r="L7" s="49"/>
      <c r="M7" s="49"/>
      <c r="N7" s="48"/>
      <c r="O7" s="2"/>
    </row>
    <row r="8" spans="1:17" ht="15.75" customHeight="1" x14ac:dyDescent="0.25">
      <c r="A8" s="1"/>
      <c r="B8" s="44" t="s">
        <v>39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  <c r="O8" s="2"/>
    </row>
    <row r="9" spans="1:17" ht="34.5" customHeight="1" x14ac:dyDescent="0.25">
      <c r="A9" s="1"/>
      <c r="B9" s="8" t="s">
        <v>40</v>
      </c>
      <c r="C9" s="22" t="s">
        <v>13</v>
      </c>
      <c r="D9" s="9" t="s">
        <v>41</v>
      </c>
      <c r="E9" s="9" t="s">
        <v>17</v>
      </c>
      <c r="F9" s="18">
        <v>46143</v>
      </c>
      <c r="G9" s="18">
        <v>46327</v>
      </c>
      <c r="H9" s="10">
        <v>80000</v>
      </c>
      <c r="I9" s="5">
        <f>H9*0.0287</f>
        <v>2296</v>
      </c>
      <c r="J9" s="6">
        <v>7400.87</v>
      </c>
      <c r="K9" s="6">
        <v>2432</v>
      </c>
      <c r="L9" s="6">
        <v>25</v>
      </c>
      <c r="M9" s="6">
        <v>12153.87</v>
      </c>
      <c r="N9" s="7">
        <f t="shared" ref="N9" si="0">H9-M9</f>
        <v>67846.13</v>
      </c>
      <c r="O9" s="2"/>
    </row>
    <row r="10" spans="1:17" ht="15.75" customHeight="1" x14ac:dyDescent="0.25">
      <c r="A10" s="1"/>
      <c r="B10" s="8"/>
      <c r="C10" s="22"/>
      <c r="D10" s="9"/>
      <c r="E10" s="9"/>
      <c r="F10" s="18"/>
      <c r="G10" s="18"/>
      <c r="H10" s="13">
        <f>SUM(H9:H9)</f>
        <v>80000</v>
      </c>
      <c r="I10" s="13">
        <f>SUM(I9)</f>
        <v>2296</v>
      </c>
      <c r="J10" s="13">
        <f>SUM(J9:J9)</f>
        <v>7400.87</v>
      </c>
      <c r="K10" s="16">
        <f>SUM(K9:K9)</f>
        <v>2432</v>
      </c>
      <c r="L10" s="16">
        <f>SUM(L9:L9)</f>
        <v>25</v>
      </c>
      <c r="M10" s="16">
        <f>SUM(M9:M9)</f>
        <v>12153.87</v>
      </c>
      <c r="N10" s="17">
        <f>SUM(N9:N9)</f>
        <v>67846.13</v>
      </c>
      <c r="O10" s="2"/>
    </row>
    <row r="11" spans="1:17" ht="15.75" customHeight="1" x14ac:dyDescent="0.25">
      <c r="A11" s="1"/>
      <c r="B11" s="44" t="s">
        <v>15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2"/>
    </row>
    <row r="12" spans="1:17" ht="50.25" customHeight="1" x14ac:dyDescent="0.25">
      <c r="A12" s="1"/>
      <c r="B12" s="8" t="s">
        <v>62</v>
      </c>
      <c r="C12" s="22" t="s">
        <v>13</v>
      </c>
      <c r="D12" s="9" t="s">
        <v>16</v>
      </c>
      <c r="E12" s="9" t="s">
        <v>17</v>
      </c>
      <c r="F12" s="18">
        <v>46174</v>
      </c>
      <c r="G12" s="18">
        <v>46388</v>
      </c>
      <c r="H12" s="10">
        <v>85000</v>
      </c>
      <c r="I12" s="5">
        <f>H12*0.0287</f>
        <v>2439.5</v>
      </c>
      <c r="J12" s="6">
        <v>8576.99</v>
      </c>
      <c r="K12" s="6">
        <f t="shared" ref="K12" si="1">+H12*0.0304</f>
        <v>2584</v>
      </c>
      <c r="L12" s="6">
        <v>25</v>
      </c>
      <c r="M12" s="6">
        <v>13625.49</v>
      </c>
      <c r="N12" s="7">
        <f t="shared" ref="N12" si="2">H12-M12</f>
        <v>71374.509999999995</v>
      </c>
      <c r="O12" s="2"/>
      <c r="Q12" s="19"/>
    </row>
    <row r="13" spans="1:17" ht="15.75" x14ac:dyDescent="0.25">
      <c r="A13" s="1"/>
      <c r="B13" s="41"/>
      <c r="C13" s="42"/>
      <c r="D13" s="42"/>
      <c r="E13" s="42"/>
      <c r="F13" s="42"/>
      <c r="G13" s="43"/>
      <c r="H13" s="13">
        <f>SUM(H12:H12)</f>
        <v>85000</v>
      </c>
      <c r="I13" s="13">
        <f>SUM(I12)</f>
        <v>2439.5</v>
      </c>
      <c r="J13" s="13">
        <f>SUM(J12:J12)</f>
        <v>8576.99</v>
      </c>
      <c r="K13" s="16">
        <f>SUM(K12:K12)</f>
        <v>2584</v>
      </c>
      <c r="L13" s="16">
        <f>SUM(L12:L12)</f>
        <v>25</v>
      </c>
      <c r="M13" s="16">
        <f>SUM(M12:M12)</f>
        <v>13625.49</v>
      </c>
      <c r="N13" s="17">
        <f>SUM(N12:N12)</f>
        <v>71374.509999999995</v>
      </c>
      <c r="O13" s="2"/>
      <c r="P13" s="21"/>
    </row>
    <row r="14" spans="1:17" ht="15.75" x14ac:dyDescent="0.25">
      <c r="A14" s="1"/>
      <c r="B14" s="38" t="s">
        <v>42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2"/>
      <c r="P14" s="21"/>
    </row>
    <row r="15" spans="1:17" ht="47.25" x14ac:dyDescent="0.25">
      <c r="A15" s="1"/>
      <c r="B15" s="4" t="s">
        <v>43</v>
      </c>
      <c r="C15" s="22" t="s">
        <v>14</v>
      </c>
      <c r="D15" s="28" t="s">
        <v>44</v>
      </c>
      <c r="E15" s="4" t="s">
        <v>17</v>
      </c>
      <c r="F15" s="18">
        <v>46143</v>
      </c>
      <c r="G15" s="18">
        <v>46327</v>
      </c>
      <c r="H15" s="5">
        <v>55000</v>
      </c>
      <c r="I15" s="5">
        <f>H15*0.0287</f>
        <v>1578.5</v>
      </c>
      <c r="J15" s="5">
        <v>2559.6799999999998</v>
      </c>
      <c r="K15" s="6">
        <f>+H15*0.0304</f>
        <v>1672</v>
      </c>
      <c r="L15" s="6">
        <v>25</v>
      </c>
      <c r="M15" s="6">
        <v>5835.18</v>
      </c>
      <c r="N15" s="7">
        <f>H15-M15</f>
        <v>49164.82</v>
      </c>
      <c r="O15" s="2"/>
      <c r="P15" s="21"/>
    </row>
    <row r="16" spans="1:17" ht="15.75" x14ac:dyDescent="0.25">
      <c r="A16" s="1"/>
      <c r="B16" s="41"/>
      <c r="C16" s="42"/>
      <c r="D16" s="42"/>
      <c r="E16" s="42"/>
      <c r="F16" s="42"/>
      <c r="G16" s="43"/>
      <c r="H16" s="13">
        <f t="shared" ref="H16:N16" si="3">SUM(H15:H15)</f>
        <v>55000</v>
      </c>
      <c r="I16" s="13">
        <f t="shared" si="3"/>
        <v>1578.5</v>
      </c>
      <c r="J16" s="13">
        <f t="shared" si="3"/>
        <v>2559.6799999999998</v>
      </c>
      <c r="K16" s="16">
        <f t="shared" si="3"/>
        <v>1672</v>
      </c>
      <c r="L16" s="16">
        <f t="shared" si="3"/>
        <v>25</v>
      </c>
      <c r="M16" s="16">
        <f t="shared" si="3"/>
        <v>5835.18</v>
      </c>
      <c r="N16" s="17">
        <f t="shared" si="3"/>
        <v>49164.82</v>
      </c>
      <c r="O16" s="2"/>
      <c r="P16" s="21"/>
    </row>
    <row r="17" spans="1:16" ht="15.75" x14ac:dyDescent="0.25">
      <c r="A17" s="1"/>
      <c r="B17" s="38" t="s">
        <v>45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2"/>
      <c r="P17" s="21"/>
    </row>
    <row r="18" spans="1:16" ht="31.5" x14ac:dyDescent="0.25">
      <c r="A18" s="1"/>
      <c r="B18" s="8" t="s">
        <v>64</v>
      </c>
      <c r="C18" s="22" t="s">
        <v>13</v>
      </c>
      <c r="D18" s="9" t="s">
        <v>63</v>
      </c>
      <c r="E18" s="9" t="s">
        <v>17</v>
      </c>
      <c r="F18" s="18">
        <v>46174</v>
      </c>
      <c r="G18" s="18">
        <v>46388</v>
      </c>
      <c r="H18" s="10">
        <v>130000</v>
      </c>
      <c r="I18" s="5">
        <f>H18*0.0287</f>
        <v>3731</v>
      </c>
      <c r="J18" s="6">
        <v>19162.12</v>
      </c>
      <c r="K18" s="6">
        <v>3952</v>
      </c>
      <c r="L18" s="6">
        <v>25</v>
      </c>
      <c r="M18" s="6">
        <v>26870.12</v>
      </c>
      <c r="N18" s="7">
        <f t="shared" ref="N18" si="4">H18-M18</f>
        <v>103129.88</v>
      </c>
      <c r="O18" s="2"/>
      <c r="P18" s="21"/>
    </row>
    <row r="19" spans="1:16" ht="15.75" x14ac:dyDescent="0.25">
      <c r="A19" s="1"/>
      <c r="B19" s="4" t="s">
        <v>46</v>
      </c>
      <c r="C19" s="22" t="s">
        <v>14</v>
      </c>
      <c r="D19" s="28" t="s">
        <v>47</v>
      </c>
      <c r="E19" s="4" t="s">
        <v>17</v>
      </c>
      <c r="F19" s="18">
        <v>46143</v>
      </c>
      <c r="G19" s="18">
        <v>46327</v>
      </c>
      <c r="H19" s="5">
        <v>60000</v>
      </c>
      <c r="I19" s="5">
        <f>H19*0.0287</f>
        <v>1722</v>
      </c>
      <c r="J19" s="5">
        <v>3486.68</v>
      </c>
      <c r="K19" s="6">
        <f>+H19*0.0304</f>
        <v>1824</v>
      </c>
      <c r="L19" s="6">
        <v>25</v>
      </c>
      <c r="M19" s="6">
        <v>7057.68</v>
      </c>
      <c r="N19" s="7">
        <f>H19-M19</f>
        <v>52942.32</v>
      </c>
      <c r="O19" s="2"/>
      <c r="P19" s="21"/>
    </row>
    <row r="20" spans="1:16" ht="15.75" x14ac:dyDescent="0.25">
      <c r="A20" s="1"/>
      <c r="B20" s="41"/>
      <c r="C20" s="42"/>
      <c r="D20" s="42"/>
      <c r="E20" s="42"/>
      <c r="F20" s="42"/>
      <c r="G20" s="43"/>
      <c r="H20" s="13">
        <f t="shared" ref="H20:N20" si="5">SUM(H18:H19)</f>
        <v>190000</v>
      </c>
      <c r="I20" s="13">
        <f t="shared" si="5"/>
        <v>5453</v>
      </c>
      <c r="J20" s="13">
        <f t="shared" si="5"/>
        <v>22648.799999999999</v>
      </c>
      <c r="K20" s="16">
        <f t="shared" si="5"/>
        <v>5776</v>
      </c>
      <c r="L20" s="16">
        <f t="shared" si="5"/>
        <v>50</v>
      </c>
      <c r="M20" s="16">
        <f t="shared" si="5"/>
        <v>33927.800000000003</v>
      </c>
      <c r="N20" s="17">
        <f t="shared" si="5"/>
        <v>156072.20000000001</v>
      </c>
      <c r="O20" s="2"/>
      <c r="P20" s="21"/>
    </row>
    <row r="21" spans="1:16" ht="15.75" customHeight="1" x14ac:dyDescent="0.25">
      <c r="A21" s="1"/>
      <c r="B21" s="38" t="s">
        <v>48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"/>
      <c r="P21" s="21"/>
    </row>
    <row r="22" spans="1:16" ht="15.75" x14ac:dyDescent="0.25">
      <c r="A22" s="1"/>
      <c r="B22" s="4" t="s">
        <v>49</v>
      </c>
      <c r="C22" s="22" t="s">
        <v>14</v>
      </c>
      <c r="D22" s="28" t="s">
        <v>50</v>
      </c>
      <c r="E22" s="4" t="s">
        <v>17</v>
      </c>
      <c r="F22" s="18">
        <v>46143</v>
      </c>
      <c r="G22" s="18">
        <v>46327</v>
      </c>
      <c r="H22" s="5">
        <v>80000</v>
      </c>
      <c r="I22" s="5">
        <f>H22*0.0287</f>
        <v>2296</v>
      </c>
      <c r="J22" s="5">
        <v>7400.87</v>
      </c>
      <c r="K22" s="6">
        <f>+H22*0.0304</f>
        <v>2432</v>
      </c>
      <c r="L22" s="6">
        <v>25</v>
      </c>
      <c r="M22" s="6">
        <v>12153.87</v>
      </c>
      <c r="N22" s="7">
        <f>H22-M22</f>
        <v>67846.13</v>
      </c>
      <c r="O22" s="2"/>
      <c r="P22" s="21"/>
    </row>
    <row r="23" spans="1:16" ht="15.75" x14ac:dyDescent="0.25">
      <c r="A23" s="1"/>
      <c r="B23" s="41"/>
      <c r="C23" s="42"/>
      <c r="D23" s="42"/>
      <c r="E23" s="42"/>
      <c r="F23" s="42"/>
      <c r="G23" s="43"/>
      <c r="H23" s="13">
        <f t="shared" ref="H23:N23" si="6">SUM(H22:H22)</f>
        <v>80000</v>
      </c>
      <c r="I23" s="13">
        <f t="shared" si="6"/>
        <v>2296</v>
      </c>
      <c r="J23" s="13">
        <f t="shared" si="6"/>
        <v>7400.87</v>
      </c>
      <c r="K23" s="16">
        <f t="shared" si="6"/>
        <v>2432</v>
      </c>
      <c r="L23" s="16">
        <f t="shared" si="6"/>
        <v>25</v>
      </c>
      <c r="M23" s="16">
        <f t="shared" si="6"/>
        <v>12153.87</v>
      </c>
      <c r="N23" s="17">
        <f t="shared" si="6"/>
        <v>67846.13</v>
      </c>
      <c r="O23" s="2"/>
      <c r="P23" s="21"/>
    </row>
    <row r="24" spans="1:16" ht="15.75" x14ac:dyDescent="0.25">
      <c r="A24" s="1"/>
      <c r="B24" s="44" t="s">
        <v>35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"/>
      <c r="P24" s="21"/>
    </row>
    <row r="25" spans="1:16" ht="31.5" x14ac:dyDescent="0.25">
      <c r="A25" s="1"/>
      <c r="B25" s="24" t="s">
        <v>51</v>
      </c>
      <c r="C25" s="22" t="s">
        <v>14</v>
      </c>
      <c r="D25" s="9" t="s">
        <v>52</v>
      </c>
      <c r="E25" s="9" t="s">
        <v>53</v>
      </c>
      <c r="F25" s="18">
        <v>46143</v>
      </c>
      <c r="G25" s="18">
        <v>46327</v>
      </c>
      <c r="H25" s="10">
        <v>170000</v>
      </c>
      <c r="I25" s="5">
        <v>4879</v>
      </c>
      <c r="J25" s="10">
        <v>28571.119999999999</v>
      </c>
      <c r="K25" s="6">
        <v>5168</v>
      </c>
      <c r="L25" s="6">
        <v>15705.89</v>
      </c>
      <c r="M25" s="6">
        <v>54324.01</v>
      </c>
      <c r="N25" s="7">
        <f>H25-M25</f>
        <v>115675.98999999999</v>
      </c>
      <c r="O25" s="2"/>
      <c r="P25" s="21"/>
    </row>
    <row r="26" spans="1:16" ht="47.25" x14ac:dyDescent="0.25">
      <c r="A26" s="1"/>
      <c r="B26" s="24" t="s">
        <v>36</v>
      </c>
      <c r="C26" s="22" t="s">
        <v>14</v>
      </c>
      <c r="D26" s="9" t="s">
        <v>37</v>
      </c>
      <c r="E26" s="9" t="s">
        <v>17</v>
      </c>
      <c r="F26" s="18">
        <v>45778</v>
      </c>
      <c r="G26" s="18">
        <v>45962</v>
      </c>
      <c r="H26" s="10">
        <v>70000</v>
      </c>
      <c r="I26" s="5">
        <f>H26*0.0287</f>
        <v>2009</v>
      </c>
      <c r="J26" s="10">
        <v>0</v>
      </c>
      <c r="K26" s="6">
        <f>H26*0.0304</f>
        <v>2128</v>
      </c>
      <c r="L26" s="6">
        <v>25</v>
      </c>
      <c r="M26" s="6">
        <v>4162</v>
      </c>
      <c r="N26" s="7">
        <f t="shared" ref="N26" si="7">H26-M26</f>
        <v>65838</v>
      </c>
      <c r="O26" s="2"/>
      <c r="P26" s="21"/>
    </row>
    <row r="27" spans="1:16" ht="15.75" x14ac:dyDescent="0.25">
      <c r="A27" s="1"/>
      <c r="B27" s="24" t="s">
        <v>54</v>
      </c>
      <c r="C27" s="22" t="s">
        <v>55</v>
      </c>
      <c r="D27" s="9" t="s">
        <v>56</v>
      </c>
      <c r="E27" s="9" t="s">
        <v>17</v>
      </c>
      <c r="F27" s="18">
        <v>46143</v>
      </c>
      <c r="G27" s="18">
        <v>46327</v>
      </c>
      <c r="H27" s="10">
        <v>80000</v>
      </c>
      <c r="I27" s="5">
        <v>2296</v>
      </c>
      <c r="J27" s="10">
        <v>7400.87</v>
      </c>
      <c r="K27" s="6">
        <v>2432</v>
      </c>
      <c r="L27" s="6">
        <v>25</v>
      </c>
      <c r="M27" s="6">
        <f>I27+J27+K27+L27</f>
        <v>12153.869999999999</v>
      </c>
      <c r="N27" s="7">
        <f>H27-M27</f>
        <v>67846.13</v>
      </c>
      <c r="O27" s="2"/>
      <c r="P27" s="21"/>
    </row>
    <row r="28" spans="1:16" ht="15.75" x14ac:dyDescent="0.25">
      <c r="A28" s="1"/>
      <c r="B28" s="24"/>
      <c r="C28" s="25"/>
      <c r="D28" s="26"/>
      <c r="E28" s="26"/>
      <c r="F28" s="27"/>
      <c r="G28" s="27"/>
      <c r="H28" s="13">
        <f t="shared" ref="H28:N28" si="8">SUM(H25:H27)</f>
        <v>320000</v>
      </c>
      <c r="I28" s="13">
        <f t="shared" si="8"/>
        <v>9184</v>
      </c>
      <c r="J28" s="13">
        <f t="shared" si="8"/>
        <v>35971.99</v>
      </c>
      <c r="K28" s="16">
        <f t="shared" si="8"/>
        <v>9728</v>
      </c>
      <c r="L28" s="16">
        <f t="shared" si="8"/>
        <v>15755.89</v>
      </c>
      <c r="M28" s="16">
        <f t="shared" si="8"/>
        <v>70639.88</v>
      </c>
      <c r="N28" s="17">
        <f t="shared" si="8"/>
        <v>249360.12</v>
      </c>
      <c r="O28" s="2"/>
      <c r="P28" s="21"/>
    </row>
    <row r="29" spans="1:16" ht="15.75" x14ac:dyDescent="0.25">
      <c r="A29" s="1"/>
      <c r="B29" s="38" t="s">
        <v>57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"/>
      <c r="P29" s="21"/>
    </row>
    <row r="30" spans="1:16" ht="47.25" x14ac:dyDescent="0.25">
      <c r="A30" s="1"/>
      <c r="B30" s="4" t="s">
        <v>58</v>
      </c>
      <c r="C30" s="22" t="s">
        <v>14</v>
      </c>
      <c r="D30" s="28" t="s">
        <v>59</v>
      </c>
      <c r="E30" s="4" t="s">
        <v>17</v>
      </c>
      <c r="F30" s="18">
        <v>46143</v>
      </c>
      <c r="G30" s="18">
        <v>46327</v>
      </c>
      <c r="H30" s="5">
        <v>80000</v>
      </c>
      <c r="I30" s="5">
        <f>H30*0.0287</f>
        <v>2296</v>
      </c>
      <c r="J30" s="5">
        <v>7400.87</v>
      </c>
      <c r="K30" s="6">
        <f>+H30*0.0304</f>
        <v>2432</v>
      </c>
      <c r="L30" s="6">
        <v>7025</v>
      </c>
      <c r="M30" s="6">
        <f>I30+J30+K30+L30</f>
        <v>19153.87</v>
      </c>
      <c r="N30" s="7">
        <f>H30-M30</f>
        <v>60846.130000000005</v>
      </c>
      <c r="O30" s="2"/>
      <c r="P30" s="21"/>
    </row>
    <row r="31" spans="1:16" ht="15.75" x14ac:dyDescent="0.25">
      <c r="A31" s="1"/>
      <c r="B31" s="41"/>
      <c r="C31" s="42"/>
      <c r="D31" s="42"/>
      <c r="E31" s="42"/>
      <c r="F31" s="42"/>
      <c r="G31" s="43"/>
      <c r="H31" s="13">
        <f t="shared" ref="H31:N31" si="9">SUM(H30:H30)</f>
        <v>80000</v>
      </c>
      <c r="I31" s="13">
        <f t="shared" si="9"/>
        <v>2296</v>
      </c>
      <c r="J31" s="13">
        <f t="shared" si="9"/>
        <v>7400.87</v>
      </c>
      <c r="K31" s="16">
        <f t="shared" si="9"/>
        <v>2432</v>
      </c>
      <c r="L31" s="16">
        <f t="shared" si="9"/>
        <v>7025</v>
      </c>
      <c r="M31" s="16">
        <f t="shared" si="9"/>
        <v>19153.87</v>
      </c>
      <c r="N31" s="17">
        <f t="shared" si="9"/>
        <v>60846.130000000005</v>
      </c>
      <c r="O31" s="2"/>
      <c r="P31" s="21"/>
    </row>
    <row r="32" spans="1:16" ht="15.75" x14ac:dyDescent="0.25">
      <c r="A32" s="1"/>
      <c r="B32" s="44" t="s">
        <v>33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2"/>
      <c r="P32" s="21"/>
    </row>
    <row r="33" spans="1:19" ht="47.25" x14ac:dyDescent="0.25">
      <c r="A33" s="1"/>
      <c r="B33" s="4" t="s">
        <v>32</v>
      </c>
      <c r="C33" s="22" t="s">
        <v>14</v>
      </c>
      <c r="D33" s="9" t="s">
        <v>34</v>
      </c>
      <c r="E33" s="9" t="s">
        <v>17</v>
      </c>
      <c r="F33" s="18">
        <v>45215</v>
      </c>
      <c r="G33" s="18">
        <v>45398</v>
      </c>
      <c r="H33" s="10">
        <v>55000</v>
      </c>
      <c r="I33" s="5">
        <f>H33*0.0287</f>
        <v>1578.5</v>
      </c>
      <c r="J33" s="10">
        <v>728.48</v>
      </c>
      <c r="K33" s="6">
        <f>H33*0.0304</f>
        <v>1672</v>
      </c>
      <c r="L33" s="6">
        <v>1227.28</v>
      </c>
      <c r="M33" s="6">
        <v>5206.26</v>
      </c>
      <c r="N33" s="7">
        <f t="shared" ref="N33" si="10">H33-M33</f>
        <v>49793.74</v>
      </c>
      <c r="O33" s="2"/>
      <c r="P33" s="21"/>
    </row>
    <row r="34" spans="1:19" ht="15.75" x14ac:dyDescent="0.25">
      <c r="A34" s="1"/>
      <c r="B34" s="41"/>
      <c r="C34" s="42"/>
      <c r="D34" s="42"/>
      <c r="E34" s="42"/>
      <c r="F34" s="42"/>
      <c r="G34" s="43"/>
      <c r="H34" s="13">
        <f>H33</f>
        <v>55000</v>
      </c>
      <c r="I34" s="13">
        <f>I33</f>
        <v>1578.5</v>
      </c>
      <c r="J34" s="13">
        <f t="shared" ref="J34:N34" si="11">J33</f>
        <v>728.48</v>
      </c>
      <c r="K34" s="16">
        <f>K33</f>
        <v>1672</v>
      </c>
      <c r="L34" s="16">
        <f t="shared" si="11"/>
        <v>1227.28</v>
      </c>
      <c r="M34" s="16">
        <f t="shared" si="11"/>
        <v>5206.26</v>
      </c>
      <c r="N34" s="17">
        <f t="shared" si="11"/>
        <v>49793.74</v>
      </c>
      <c r="O34" s="2"/>
      <c r="P34" s="21"/>
    </row>
    <row r="35" spans="1:19" ht="15.75" customHeight="1" x14ac:dyDescent="0.25">
      <c r="A35" s="1"/>
      <c r="B35" s="38" t="s">
        <v>31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0"/>
      <c r="O35" s="2"/>
    </row>
    <row r="36" spans="1:19" ht="15.75" customHeight="1" x14ac:dyDescent="0.25">
      <c r="A36" s="1"/>
      <c r="B36" s="4" t="s">
        <v>65</v>
      </c>
      <c r="C36" s="22" t="s">
        <v>14</v>
      </c>
      <c r="D36" s="36" t="s">
        <v>38</v>
      </c>
      <c r="E36" s="4" t="s">
        <v>17</v>
      </c>
      <c r="F36" s="18">
        <v>44201</v>
      </c>
      <c r="G36" s="18">
        <v>44207</v>
      </c>
      <c r="H36" s="5">
        <v>155000</v>
      </c>
      <c r="I36" s="5">
        <f>H36*0.0287</f>
        <v>4448.5</v>
      </c>
      <c r="J36" s="5">
        <v>25042.74</v>
      </c>
      <c r="K36" s="6">
        <f>+H36*0.0304</f>
        <v>4712</v>
      </c>
      <c r="L36" s="6">
        <v>25</v>
      </c>
      <c r="M36" s="6">
        <v>34228.239999999998</v>
      </c>
      <c r="N36" s="7">
        <f>H36-M36</f>
        <v>120771.76000000001</v>
      </c>
      <c r="O36" s="2"/>
    </row>
    <row r="37" spans="1:19" ht="15.75" customHeight="1" x14ac:dyDescent="0.25">
      <c r="A37" s="1"/>
      <c r="B37" s="4"/>
      <c r="C37" s="22"/>
      <c r="D37" s="36"/>
      <c r="E37" s="4"/>
      <c r="F37" s="18"/>
      <c r="G37" s="18"/>
      <c r="H37" s="13">
        <f t="shared" ref="H37:N37" si="12">SUM(H36)</f>
        <v>155000</v>
      </c>
      <c r="I37" s="13">
        <f t="shared" si="12"/>
        <v>4448.5</v>
      </c>
      <c r="J37" s="13">
        <f t="shared" si="12"/>
        <v>25042.74</v>
      </c>
      <c r="K37" s="16">
        <f t="shared" si="12"/>
        <v>4712</v>
      </c>
      <c r="L37" s="16">
        <f t="shared" si="12"/>
        <v>25</v>
      </c>
      <c r="M37" s="16">
        <f t="shared" si="12"/>
        <v>34228.239999999998</v>
      </c>
      <c r="N37" s="17">
        <f t="shared" si="12"/>
        <v>120771.76000000001</v>
      </c>
      <c r="O37" s="2"/>
    </row>
    <row r="38" spans="1:19" ht="15.75" x14ac:dyDescent="0.25">
      <c r="A38" s="1"/>
      <c r="B38" s="38" t="s">
        <v>69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0"/>
      <c r="O38" s="2"/>
      <c r="P38" s="21"/>
      <c r="S38" s="19"/>
    </row>
    <row r="39" spans="1:19" ht="47.25" x14ac:dyDescent="0.25">
      <c r="A39" s="1"/>
      <c r="B39" s="4" t="s">
        <v>67</v>
      </c>
      <c r="C39" s="22" t="s">
        <v>14</v>
      </c>
      <c r="D39" s="36" t="s">
        <v>68</v>
      </c>
      <c r="E39" s="4" t="s">
        <v>17</v>
      </c>
      <c r="F39" s="18">
        <v>46174</v>
      </c>
      <c r="G39" s="18">
        <v>46388</v>
      </c>
      <c r="H39" s="5">
        <v>70000</v>
      </c>
      <c r="I39" s="5">
        <f>H39*0.0287</f>
        <v>2009</v>
      </c>
      <c r="J39" s="5">
        <v>5368.48</v>
      </c>
      <c r="K39" s="6">
        <f>+H39*0.0304</f>
        <v>2128</v>
      </c>
      <c r="L39" s="6">
        <v>25</v>
      </c>
      <c r="M39" s="6">
        <v>9530.48</v>
      </c>
      <c r="N39" s="7">
        <f>H39-M39</f>
        <v>60469.520000000004</v>
      </c>
      <c r="O39" s="2"/>
      <c r="P39" s="21"/>
      <c r="S39" s="19"/>
    </row>
    <row r="40" spans="1:19" ht="15.75" x14ac:dyDescent="0.25">
      <c r="A40" s="1"/>
      <c r="B40" s="37"/>
      <c r="C40" s="37"/>
      <c r="D40" s="37"/>
      <c r="E40" s="37"/>
      <c r="F40" s="37"/>
      <c r="G40" s="37"/>
      <c r="H40" s="13">
        <f t="shared" ref="H40:N40" si="13">SUM(H39)</f>
        <v>70000</v>
      </c>
      <c r="I40" s="13">
        <f t="shared" si="13"/>
        <v>2009</v>
      </c>
      <c r="J40" s="13">
        <f t="shared" si="13"/>
        <v>5368.48</v>
      </c>
      <c r="K40" s="16">
        <f t="shared" si="13"/>
        <v>2128</v>
      </c>
      <c r="L40" s="16">
        <f t="shared" si="13"/>
        <v>25</v>
      </c>
      <c r="M40" s="16">
        <f t="shared" si="13"/>
        <v>9530.48</v>
      </c>
      <c r="N40" s="17">
        <f t="shared" si="13"/>
        <v>60469.520000000004</v>
      </c>
      <c r="O40" s="2"/>
      <c r="P40" s="21"/>
      <c r="S40" s="19"/>
    </row>
    <row r="41" spans="1:19" ht="15.75" x14ac:dyDescent="0.25">
      <c r="A41" s="1"/>
      <c r="B41" s="29"/>
      <c r="C41" s="30"/>
      <c r="D41" s="30"/>
      <c r="E41" s="30"/>
      <c r="F41" s="30"/>
      <c r="G41" s="31"/>
      <c r="H41" s="13"/>
      <c r="I41" s="32"/>
      <c r="J41" s="33"/>
      <c r="K41" s="34"/>
      <c r="L41" s="35"/>
      <c r="M41" s="34"/>
      <c r="N41" s="17"/>
      <c r="O41" s="2"/>
      <c r="P41" s="21"/>
      <c r="S41" s="19"/>
    </row>
    <row r="42" spans="1:19" ht="47.25" customHeight="1" x14ac:dyDescent="0.25">
      <c r="A42" s="1"/>
      <c r="B42" s="70"/>
      <c r="C42" s="71"/>
      <c r="D42" s="72"/>
      <c r="E42" s="73" t="s">
        <v>18</v>
      </c>
      <c r="F42" s="74"/>
      <c r="G42" s="75"/>
      <c r="H42" s="13">
        <f>H37+H34+H31+H28+H23+H20+H16+H13+H10+H40</f>
        <v>1170000</v>
      </c>
      <c r="I42" s="76"/>
      <c r="J42" s="77"/>
      <c r="K42" s="78"/>
      <c r="L42" s="73" t="s">
        <v>19</v>
      </c>
      <c r="M42" s="75"/>
      <c r="N42" s="13">
        <f>N37+N34+N31+N28+N23+N20+N16+N13+N10+N40</f>
        <v>953545.06</v>
      </c>
      <c r="O42" s="2"/>
    </row>
    <row r="43" spans="1:19" ht="9" customHeight="1" x14ac:dyDescent="0.25">
      <c r="A43" s="1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0"/>
      <c r="O43" s="2"/>
    </row>
    <row r="44" spans="1:19" ht="15" customHeight="1" x14ac:dyDescent="0.25">
      <c r="A44" s="1"/>
      <c r="B44" s="79" t="s">
        <v>20</v>
      </c>
      <c r="C44" s="80"/>
      <c r="D44" s="81"/>
      <c r="E44" s="85"/>
      <c r="F44" s="86"/>
      <c r="G44" s="86"/>
      <c r="H44" s="86"/>
      <c r="I44" s="86"/>
      <c r="J44" s="86"/>
      <c r="K44" s="86"/>
      <c r="L44" s="86"/>
      <c r="M44" s="86"/>
      <c r="N44" s="87"/>
      <c r="O44" s="2"/>
    </row>
    <row r="45" spans="1:19" ht="15" customHeight="1" x14ac:dyDescent="0.25">
      <c r="A45" s="1"/>
      <c r="B45" s="82"/>
      <c r="C45" s="83"/>
      <c r="D45" s="84"/>
      <c r="E45" s="88"/>
      <c r="F45" s="89"/>
      <c r="G45" s="89"/>
      <c r="H45" s="89"/>
      <c r="I45" s="89"/>
      <c r="J45" s="89"/>
      <c r="K45" s="89"/>
      <c r="L45" s="89"/>
      <c r="M45" s="89"/>
      <c r="N45" s="90"/>
      <c r="O45" s="2"/>
    </row>
    <row r="46" spans="1:19" ht="19.5" customHeight="1" x14ac:dyDescent="0.25">
      <c r="A46" s="1"/>
      <c r="B46" s="23" t="s">
        <v>21</v>
      </c>
      <c r="C46" s="52">
        <f>78100+4970</f>
        <v>83070</v>
      </c>
      <c r="D46" s="53"/>
      <c r="E46" s="88"/>
      <c r="F46" s="89"/>
      <c r="G46" s="89"/>
      <c r="H46" s="89"/>
      <c r="I46" s="89"/>
      <c r="J46" s="89"/>
      <c r="K46" s="89"/>
      <c r="L46" s="89"/>
      <c r="M46" s="89"/>
      <c r="N46" s="90"/>
      <c r="O46" s="2"/>
      <c r="P46" s="20"/>
      <c r="Q46" s="20"/>
      <c r="R46" s="20"/>
      <c r="S46" s="20"/>
    </row>
    <row r="47" spans="1:19" ht="28.5" customHeight="1" x14ac:dyDescent="0.25">
      <c r="A47" s="1"/>
      <c r="B47" s="11" t="s">
        <v>22</v>
      </c>
      <c r="C47" s="52">
        <f>10160.43+770</f>
        <v>10930.43</v>
      </c>
      <c r="D47" s="53"/>
      <c r="E47" s="88"/>
      <c r="F47" s="89"/>
      <c r="G47" s="89"/>
      <c r="H47" s="89"/>
      <c r="I47" s="89"/>
      <c r="J47" s="89"/>
      <c r="K47" s="89"/>
      <c r="L47" s="89"/>
      <c r="M47" s="89"/>
      <c r="N47" s="90"/>
      <c r="O47" s="2"/>
      <c r="P47" s="20"/>
      <c r="Q47" s="20"/>
      <c r="R47" s="20"/>
      <c r="S47" s="20"/>
    </row>
    <row r="48" spans="1:19" ht="33.75" customHeight="1" x14ac:dyDescent="0.25">
      <c r="A48" s="1"/>
      <c r="B48" s="12" t="s">
        <v>23</v>
      </c>
      <c r="C48" s="52">
        <f>77990+4963</f>
        <v>82953</v>
      </c>
      <c r="D48" s="53"/>
      <c r="E48" s="88"/>
      <c r="F48" s="89"/>
      <c r="G48" s="89"/>
      <c r="H48" s="89"/>
      <c r="I48" s="89"/>
      <c r="J48" s="89"/>
      <c r="K48" s="89"/>
      <c r="L48" s="89"/>
      <c r="M48" s="89"/>
      <c r="N48" s="90"/>
      <c r="O48" s="2"/>
      <c r="P48" s="20"/>
      <c r="Q48" s="20"/>
      <c r="R48" s="20"/>
      <c r="S48" s="20"/>
    </row>
    <row r="49" spans="1:18" ht="20.25" customHeight="1" x14ac:dyDescent="0.25">
      <c r="A49" s="1"/>
      <c r="B49" s="14" t="s">
        <v>24</v>
      </c>
      <c r="C49" s="54">
        <f>SUM(C46:D48)</f>
        <v>176953.43</v>
      </c>
      <c r="D49" s="55"/>
      <c r="E49" s="91"/>
      <c r="F49" s="92"/>
      <c r="G49" s="92"/>
      <c r="H49" s="92"/>
      <c r="I49" s="92"/>
      <c r="J49" s="92"/>
      <c r="K49" s="92"/>
      <c r="L49" s="92"/>
      <c r="M49" s="92"/>
      <c r="N49" s="93"/>
      <c r="O49" s="2"/>
      <c r="Q49" s="20"/>
      <c r="R49" s="20"/>
    </row>
    <row r="50" spans="1:18" ht="36" customHeight="1" x14ac:dyDescent="0.25">
      <c r="A50" s="1"/>
      <c r="B50" s="44" t="s">
        <v>61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6"/>
      <c r="O50" s="2"/>
      <c r="Q50" s="20"/>
    </row>
    <row r="51" spans="1:18" ht="98.25" customHeight="1" x14ac:dyDescent="0.25">
      <c r="A51" s="1"/>
      <c r="B51" s="62"/>
      <c r="C51" s="63"/>
      <c r="D51" s="15" t="s">
        <v>25</v>
      </c>
      <c r="E51" s="67" t="s">
        <v>29</v>
      </c>
      <c r="F51" s="68"/>
      <c r="G51" s="68"/>
      <c r="H51" s="68"/>
      <c r="I51" s="69"/>
      <c r="J51" s="15" t="s">
        <v>26</v>
      </c>
      <c r="K51" s="64" t="s">
        <v>66</v>
      </c>
      <c r="L51" s="65"/>
      <c r="M51" s="65"/>
      <c r="N51" s="66"/>
      <c r="O51" s="2"/>
    </row>
    <row r="52" spans="1:18" ht="11.25" customHeight="1" x14ac:dyDescent="0.25">
      <c r="A52" s="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2"/>
    </row>
  </sheetData>
  <mergeCells count="50">
    <mergeCell ref="B52:N52"/>
    <mergeCell ref="B24:N24"/>
    <mergeCell ref="B32:N32"/>
    <mergeCell ref="B34:G34"/>
    <mergeCell ref="B50:N50"/>
    <mergeCell ref="B51:C51"/>
    <mergeCell ref="K51:N51"/>
    <mergeCell ref="E51:I51"/>
    <mergeCell ref="B42:D42"/>
    <mergeCell ref="E42:G42"/>
    <mergeCell ref="L42:M42"/>
    <mergeCell ref="I42:K42"/>
    <mergeCell ref="B43:N43"/>
    <mergeCell ref="B44:D45"/>
    <mergeCell ref="E44:N49"/>
    <mergeCell ref="C46:D46"/>
    <mergeCell ref="C47:D47"/>
    <mergeCell ref="C48:D48"/>
    <mergeCell ref="C49:D49"/>
    <mergeCell ref="B2:M2"/>
    <mergeCell ref="B8:N8"/>
    <mergeCell ref="B13:G13"/>
    <mergeCell ref="B35:N35"/>
    <mergeCell ref="I6:I7"/>
    <mergeCell ref="N2:N4"/>
    <mergeCell ref="B3:M3"/>
    <mergeCell ref="B4:M4"/>
    <mergeCell ref="B5:B7"/>
    <mergeCell ref="C5:C7"/>
    <mergeCell ref="D5:D7"/>
    <mergeCell ref="E5:E7"/>
    <mergeCell ref="H5:H7"/>
    <mergeCell ref="F5:F7"/>
    <mergeCell ref="G5:G7"/>
    <mergeCell ref="N5:N7"/>
    <mergeCell ref="I5:K5"/>
    <mergeCell ref="L5:L7"/>
    <mergeCell ref="M5:M7"/>
    <mergeCell ref="K6:K7"/>
    <mergeCell ref="J6:J7"/>
    <mergeCell ref="B11:N11"/>
    <mergeCell ref="B14:N14"/>
    <mergeCell ref="B16:G16"/>
    <mergeCell ref="B17:N17"/>
    <mergeCell ref="B20:G20"/>
    <mergeCell ref="B38:N38"/>
    <mergeCell ref="B21:N21"/>
    <mergeCell ref="B23:G23"/>
    <mergeCell ref="B29:N29"/>
    <mergeCell ref="B31:G31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rowBreaks count="1" manualBreakCount="1">
    <brk id="28" max="14" man="1"/>
  </rowBreaks>
  <ignoredErrors>
    <ignoredError sqref="C4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2026-07-14T20:11:52Z</dcterms:modified>
</cp:coreProperties>
</file>