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AGOSTO\"/>
    </mc:Choice>
  </mc:AlternateContent>
  <xr:revisionPtr revIDLastSave="0" documentId="13_ncr:1_{2DA794CC-F372-41B8-8617-ADCDA2A28E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Hoja1!$A$1:$O$53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1" l="1"/>
  <c r="C48" i="1"/>
  <c r="C47" i="1"/>
  <c r="N43" i="1"/>
  <c r="H17" i="1"/>
  <c r="I17" i="1"/>
  <c r="J17" i="1"/>
  <c r="K17" i="1"/>
  <c r="L17" i="1"/>
  <c r="M17" i="1"/>
  <c r="N17" i="1"/>
  <c r="N16" i="1"/>
  <c r="K16" i="1"/>
  <c r="I16" i="1"/>
  <c r="M38" i="1"/>
  <c r="L38" i="1"/>
  <c r="J38" i="1"/>
  <c r="H38" i="1"/>
  <c r="I37" i="1"/>
  <c r="I38" i="1" s="1"/>
  <c r="K37" i="1"/>
  <c r="K38" i="1" s="1"/>
  <c r="N37" i="1"/>
  <c r="N38" i="1" s="1"/>
  <c r="H35" i="1"/>
  <c r="J35" i="1"/>
  <c r="L35" i="1"/>
  <c r="M35" i="1"/>
  <c r="M41" i="1"/>
  <c r="L41" i="1"/>
  <c r="J41" i="1"/>
  <c r="H41" i="1"/>
  <c r="I40" i="1"/>
  <c r="I41" i="1" s="1"/>
  <c r="K40" i="1"/>
  <c r="K41" i="1" s="1"/>
  <c r="N40" i="1"/>
  <c r="N41" i="1" s="1"/>
  <c r="L32" i="1"/>
  <c r="M21" i="1"/>
  <c r="L21" i="1"/>
  <c r="J21" i="1"/>
  <c r="H21" i="1"/>
  <c r="N20" i="1"/>
  <c r="K20" i="1"/>
  <c r="K21" i="1" s="1"/>
  <c r="I20" i="1"/>
  <c r="N19" i="1"/>
  <c r="I19" i="1"/>
  <c r="J32" i="1"/>
  <c r="H32" i="1"/>
  <c r="K31" i="1"/>
  <c r="K32" i="1" s="1"/>
  <c r="I31" i="1"/>
  <c r="I32" i="1" s="1"/>
  <c r="H29" i="1"/>
  <c r="J29" i="1"/>
  <c r="M28" i="1"/>
  <c r="N28" i="1" s="1"/>
  <c r="L29" i="1"/>
  <c r="N26" i="1"/>
  <c r="M24" i="1"/>
  <c r="L24" i="1"/>
  <c r="J24" i="1"/>
  <c r="H24" i="1"/>
  <c r="N23" i="1"/>
  <c r="N24" i="1" s="1"/>
  <c r="K23" i="1"/>
  <c r="K24" i="1" s="1"/>
  <c r="I23" i="1"/>
  <c r="I24" i="1" s="1"/>
  <c r="N15" i="1"/>
  <c r="K15" i="1"/>
  <c r="I15" i="1"/>
  <c r="M10" i="1"/>
  <c r="L10" i="1"/>
  <c r="K10" i="1"/>
  <c r="J10" i="1"/>
  <c r="H10" i="1"/>
  <c r="N9" i="1"/>
  <c r="N10" i="1" s="1"/>
  <c r="I9" i="1"/>
  <c r="I10" i="1" s="1"/>
  <c r="N21" i="1" l="1"/>
  <c r="I21" i="1"/>
  <c r="M31" i="1"/>
  <c r="N31" i="1" s="1"/>
  <c r="N32" i="1" s="1"/>
  <c r="M29" i="1"/>
  <c r="N27" i="1"/>
  <c r="N29" i="1" s="1"/>
  <c r="K27" i="1"/>
  <c r="K29" i="1" s="1"/>
  <c r="I27" i="1"/>
  <c r="I29" i="1" s="1"/>
  <c r="C50" i="1"/>
  <c r="K34" i="1"/>
  <c r="K35" i="1" s="1"/>
  <c r="I34" i="1"/>
  <c r="I35" i="1" s="1"/>
  <c r="I12" i="1"/>
  <c r="M32" i="1" l="1"/>
  <c r="N34" i="1"/>
  <c r="N35" i="1" s="1"/>
  <c r="L13" i="1"/>
  <c r="J13" i="1"/>
  <c r="H13" i="1"/>
  <c r="H43" i="1" s="1"/>
  <c r="K12" i="1"/>
  <c r="I13" i="1"/>
  <c r="N12" i="1" l="1"/>
  <c r="K13" i="1"/>
  <c r="M13" i="1" l="1"/>
  <c r="N13" i="1"/>
</calcChain>
</file>

<file path=xl/sharedStrings.xml><?xml version="1.0" encoding="utf-8"?>
<sst xmlns="http://schemas.openxmlformats.org/spreadsheetml/2006/main" count="95" uniqueCount="72">
  <si>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</si>
  <si>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</si>
  <si>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</si>
  <si>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</si>
  <si>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</si>
  <si>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</si>
  <si>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</si>
  <si>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</si>
  <si>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</si>
  <si>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</si>
  <si>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</si>
  <si>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</si>
  <si>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</si>
  <si>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</si>
  <si>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</si>
  <si>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DEPARTAMENTO ADMINISTATIVO Y FINANCIERO</t>
  </si>
  <si>
    <t>ENCARGADO  ADMINISTATIVO Y FINANCIERO</t>
  </si>
  <si>
    <t>CONTRATADO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</si>
  <si>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</si>
  <si>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</si>
  <si>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</si>
  <si>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</si>
  <si>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</si>
  <si>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</si>
  <si>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</si>
  <si>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</si>
  <si>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</si>
  <si>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</si>
  <si>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</si>
  <si>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</si>
  <si>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GÉNERO</t>
  </si>
  <si>
    <t>DIVISIÓN ANÁLISIS ECONÓMICO Y COMPETITIVIDAD</t>
  </si>
  <si>
    <t>LUISA GUZMÁN</t>
  </si>
  <si>
    <t>DEPARTAMENTO DE ESTADÍSTICAS DE ZONAS FRANCAS</t>
  </si>
  <si>
    <t>TÉCNICO DE DATOS ESTADÍSTICOS</t>
  </si>
  <si>
    <t>DEPARTAMENTO DE PROMOCIÓN</t>
  </si>
  <si>
    <t>SALMA CRISTAL ENCARNACION TAVERAS</t>
  </si>
  <si>
    <t>ANALISTA DE TRATADOS COMERCIALES</t>
  </si>
  <si>
    <t>ENCARGADO (A) DEPARTAMENTO DE INTELIGENCIA DE MERCADOS</t>
  </si>
  <si>
    <t>DEPARTAMENTO DE TRANSFORMACION DIGITAL -CNZFE</t>
  </si>
  <si>
    <t>DAVIS WILLIAM AYBAR PEREYRA</t>
  </si>
  <si>
    <t xml:space="preserve">ADMINISTRADOR DE REDES </t>
  </si>
  <si>
    <t>DIVISIÓN ANÁLISIS DE COMUNICACIONES</t>
  </si>
  <si>
    <t xml:space="preserve">GRISMELL ELIANA RAMIREZ ENCARNACION </t>
  </si>
  <si>
    <t xml:space="preserve">TECNICO DE COMUNICACIONES </t>
  </si>
  <si>
    <t>OFICINA REGIONAL CIBAO NORTE -CNZFE</t>
  </si>
  <si>
    <t xml:space="preserve">CYNTHIA CACERES LANTIGUA </t>
  </si>
  <si>
    <t>ANALISTA LEGAL I</t>
  </si>
  <si>
    <t xml:space="preserve">DEPARTAMENTO JURIDICO </t>
  </si>
  <si>
    <t>EUGENIA VIRGINIA PEREZ SISA</t>
  </si>
  <si>
    <t xml:space="preserve">ANALISTA LEGAL </t>
  </si>
  <si>
    <t xml:space="preserve">DENISSE RODRIGUEZ DE LA CRUZ </t>
  </si>
  <si>
    <t xml:space="preserve">ENCARGADA </t>
  </si>
  <si>
    <t>CONTRTADO</t>
  </si>
  <si>
    <t>JAIME ARTURO BORBON PAGAN</t>
  </si>
  <si>
    <t xml:space="preserve">HOMBRE </t>
  </si>
  <si>
    <t xml:space="preserve">ANALISTA </t>
  </si>
  <si>
    <t xml:space="preserve">DEPARTAMENTO DE RECURSOS HUMANOS </t>
  </si>
  <si>
    <t xml:space="preserve">GREYVI DAYANARA CRUZ SUARDI </t>
  </si>
  <si>
    <t xml:space="preserve">ANALISTA DE RECURSOS HUMANOS </t>
  </si>
  <si>
    <t>XAVIER JOSE MEDINA CONCEPCION</t>
  </si>
  <si>
    <t xml:space="preserve">ENCARGADO DE DIVISION </t>
  </si>
  <si>
    <t>PAUL ELADIO CRUZ BINET</t>
  </si>
  <si>
    <t>PAOLA GISELLE RODRÍGUEZ GUABA</t>
  </si>
  <si>
    <t>XAVIER MEDINA</t>
  </si>
  <si>
    <t>SHAYRA LIZANNE TEJEDA MEJIA</t>
  </si>
  <si>
    <t xml:space="preserve">ANALISTA DE CALIDAD EN LA GESTION </t>
  </si>
  <si>
    <t>DEPARTAMENTO DE PLANIFICION Y DESARROLLO</t>
  </si>
  <si>
    <t>ANNY MIREILLY ORTIZ MARTINEZ</t>
  </si>
  <si>
    <t>ENCARGADA DIVISIÓN</t>
  </si>
  <si>
    <t>NÓMINA EMPLEADOS TEMPORALES AGOSTO 2026</t>
  </si>
  <si>
    <t>CERTIFICO QUE ESTA NÓMINA DE PAGO ESTA CORRECTA Y COMPLETA Y QUE LAS PERSONAS ENUMERADAS AL 31 DE AGOSTO 2026 FIGURAN EN LOS RECORDS DE EMPLEADOS TEMPORALES.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</si>
</sst>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0" fontId="7" fillId="0" borderId="2" xfId="0" applyFont="1" applyBorder="1" applyAlignment="1" applyProtection="1">
      <alignment horizontal="left" vertical="center" wrapText="1"/>
      <protection locked="0"/>
    </xf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0" fillId="5" borderId="0" xfId="0" applyFill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vertical="center" wrapText="1"/>
      <protection locked="0"/>
    </xf>
    <xf numFmtId="14" fontId="7" fillId="0" borderId="6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65" fontId="6" fillId="4" borderId="5" xfId="1" applyFont="1" applyFill="1" applyBorder="1" applyAlignment="1" applyProtection="1">
      <alignment horizontal="center" vertical="center"/>
      <protection locked="0"/>
    </xf>
    <xf numFmtId="165" fontId="6" fillId="4" borderId="6" xfId="1" applyFont="1" applyFill="1" applyBorder="1" applyAlignment="1" applyProtection="1">
      <alignment horizontal="center" vertical="center"/>
      <protection locked="0"/>
    </xf>
    <xf numFmtId="165" fontId="6" fillId="4" borderId="7" xfId="1" applyFont="1" applyFill="1" applyBorder="1" applyAlignment="1" applyProtection="1">
      <alignment vertical="center"/>
    </xf>
    <xf numFmtId="165" fontId="6" fillId="4" borderId="5" xfId="1" applyFont="1" applyFill="1" applyBorder="1" applyAlignment="1" applyProtection="1">
      <alignment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1053914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topLeftCell="A45" zoomScale="120" zoomScaleNormal="120" workbookViewId="0">
      <selection activeCell="I63" sqref="I63"/>
    </sheetView>
  </sheetViews>
  <sheetFormatPr baseColWidth="10" defaultColWidth="11.42578125" defaultRowHeight="15" x14ac:dyDescent="0.25"/>
  <cols>
    <col min="1" max="1" width="1.7109375" customWidth="1"/>
    <col min="2" max="2" width="32.140625" bestFit="1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6.5703125" customWidth="1"/>
    <col min="15" max="15" width="1.5703125" customWidth="1"/>
    <col min="16" max="16" width="0" hidden="1" customWidth="1"/>
  </cols>
  <sheetData>
    <row r="1" spans="1:17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7" ht="26.25" x14ac:dyDescent="0.25">
      <c r="A2" s="1"/>
      <c r="B2" s="84" t="s">
        <v>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7"/>
      <c r="O2" s="2"/>
    </row>
    <row r="3" spans="1:17" ht="15.75" customHeight="1" x14ac:dyDescent="0.25">
      <c r="A3" s="1"/>
      <c r="B3" s="89" t="s">
        <v>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7"/>
      <c r="O3" s="2"/>
    </row>
    <row r="4" spans="1:17" ht="23.25" customHeight="1" x14ac:dyDescent="0.25">
      <c r="A4" s="1"/>
      <c r="B4" s="90" t="s">
        <v>70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88"/>
      <c r="O4" s="2"/>
    </row>
    <row r="5" spans="1:17" ht="15.75" customHeight="1" x14ac:dyDescent="0.25">
      <c r="A5" s="1"/>
      <c r="B5" s="91" t="s">
        <v>2</v>
      </c>
      <c r="C5" s="91" t="s">
        <v>30</v>
      </c>
      <c r="D5" s="91" t="s">
        <v>3</v>
      </c>
      <c r="E5" s="91" t="s">
        <v>4</v>
      </c>
      <c r="F5" s="91" t="s">
        <v>27</v>
      </c>
      <c r="G5" s="91" t="s">
        <v>28</v>
      </c>
      <c r="H5" s="92" t="s">
        <v>5</v>
      </c>
      <c r="I5" s="92" t="s">
        <v>6</v>
      </c>
      <c r="J5" s="92"/>
      <c r="K5" s="92"/>
      <c r="L5" s="92" t="s">
        <v>7</v>
      </c>
      <c r="M5" s="92" t="s">
        <v>8</v>
      </c>
      <c r="N5" s="93" t="s">
        <v>9</v>
      </c>
      <c r="O5" s="2"/>
    </row>
    <row r="6" spans="1:17" ht="15" customHeight="1" x14ac:dyDescent="0.25">
      <c r="A6" s="1"/>
      <c r="B6" s="91"/>
      <c r="C6" s="91"/>
      <c r="D6" s="91"/>
      <c r="E6" s="91"/>
      <c r="F6" s="91"/>
      <c r="G6" s="91"/>
      <c r="H6" s="92"/>
      <c r="I6" s="85" t="s">
        <v>10</v>
      </c>
      <c r="J6" s="85" t="s">
        <v>11</v>
      </c>
      <c r="K6" s="85" t="s">
        <v>12</v>
      </c>
      <c r="L6" s="92"/>
      <c r="M6" s="92"/>
      <c r="N6" s="93"/>
      <c r="O6" s="2"/>
    </row>
    <row r="7" spans="1:17" ht="15" customHeight="1" x14ac:dyDescent="0.25">
      <c r="A7" s="1"/>
      <c r="B7" s="91"/>
      <c r="C7" s="91"/>
      <c r="D7" s="91"/>
      <c r="E7" s="91"/>
      <c r="F7" s="91"/>
      <c r="G7" s="91"/>
      <c r="H7" s="92"/>
      <c r="I7" s="86"/>
      <c r="J7" s="86"/>
      <c r="K7" s="86"/>
      <c r="L7" s="92"/>
      <c r="M7" s="92"/>
      <c r="N7" s="93"/>
      <c r="O7" s="2"/>
    </row>
    <row r="8" spans="1:17" ht="15.75" customHeight="1" x14ac:dyDescent="0.25">
      <c r="A8" s="1"/>
      <c r="B8" s="39" t="s">
        <v>39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  <c r="O8" s="2"/>
    </row>
    <row r="9" spans="1:17" ht="34.5" customHeight="1" x14ac:dyDescent="0.25">
      <c r="A9" s="1"/>
      <c r="B9" s="8" t="s">
        <v>40</v>
      </c>
      <c r="C9" s="22" t="s">
        <v>13</v>
      </c>
      <c r="D9" s="9" t="s">
        <v>41</v>
      </c>
      <c r="E9" s="9" t="s">
        <v>17</v>
      </c>
      <c r="F9" s="18">
        <v>46143</v>
      </c>
      <c r="G9" s="18">
        <v>46327</v>
      </c>
      <c r="H9" s="10">
        <v>80000</v>
      </c>
      <c r="I9" s="5">
        <f>H9*0.0287</f>
        <v>2296</v>
      </c>
      <c r="J9" s="6">
        <v>7400.87</v>
      </c>
      <c r="K9" s="6">
        <v>2432</v>
      </c>
      <c r="L9" s="6">
        <v>25</v>
      </c>
      <c r="M9" s="6">
        <v>12153.87</v>
      </c>
      <c r="N9" s="7">
        <f t="shared" ref="N9" si="0">H9-M9</f>
        <v>67846.13</v>
      </c>
      <c r="O9" s="2"/>
    </row>
    <row r="10" spans="1:17" ht="15.75" customHeight="1" x14ac:dyDescent="0.25">
      <c r="A10" s="1"/>
      <c r="B10" s="8"/>
      <c r="C10" s="22"/>
      <c r="D10" s="9"/>
      <c r="E10" s="9"/>
      <c r="F10" s="18"/>
      <c r="G10" s="18"/>
      <c r="H10" s="13">
        <f>SUM(H9:H9)</f>
        <v>80000</v>
      </c>
      <c r="I10" s="13">
        <f>SUM(I9)</f>
        <v>2296</v>
      </c>
      <c r="J10" s="13">
        <f>SUM(J9:J9)</f>
        <v>7400.87</v>
      </c>
      <c r="K10" s="16">
        <f>SUM(K9:K9)</f>
        <v>2432</v>
      </c>
      <c r="L10" s="16">
        <f>SUM(L9:L9)</f>
        <v>25</v>
      </c>
      <c r="M10" s="16">
        <f>SUM(M9:M9)</f>
        <v>12153.87</v>
      </c>
      <c r="N10" s="17">
        <f>SUM(N9:N9)</f>
        <v>67846.13</v>
      </c>
      <c r="O10" s="2"/>
    </row>
    <row r="11" spans="1:17" ht="15.75" customHeight="1" x14ac:dyDescent="0.25">
      <c r="A11" s="1"/>
      <c r="B11" s="39" t="s">
        <v>15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2"/>
    </row>
    <row r="12" spans="1:17" ht="50.25" customHeight="1" x14ac:dyDescent="0.25">
      <c r="A12" s="1"/>
      <c r="B12" s="8" t="s">
        <v>60</v>
      </c>
      <c r="C12" s="22" t="s">
        <v>13</v>
      </c>
      <c r="D12" s="9" t="s">
        <v>16</v>
      </c>
      <c r="E12" s="9" t="s">
        <v>17</v>
      </c>
      <c r="F12" s="18">
        <v>46174</v>
      </c>
      <c r="G12" s="18">
        <v>46388</v>
      </c>
      <c r="H12" s="10">
        <v>170000</v>
      </c>
      <c r="I12" s="5">
        <f>H12*0.0287</f>
        <v>4879</v>
      </c>
      <c r="J12" s="6">
        <v>28091.17</v>
      </c>
      <c r="K12" s="6">
        <f t="shared" ref="K12" si="1">+H12*0.0304</f>
        <v>5168</v>
      </c>
      <c r="L12" s="6">
        <v>1944.78</v>
      </c>
      <c r="M12" s="6">
        <v>40082.949999999997</v>
      </c>
      <c r="N12" s="7">
        <f t="shared" ref="N12" si="2">H12-M12</f>
        <v>129917.05</v>
      </c>
      <c r="O12" s="2"/>
      <c r="Q12" s="19"/>
    </row>
    <row r="13" spans="1:17" ht="15.75" x14ac:dyDescent="0.25">
      <c r="A13" s="1"/>
      <c r="B13" s="42"/>
      <c r="C13" s="43"/>
      <c r="D13" s="43"/>
      <c r="E13" s="43"/>
      <c r="F13" s="43"/>
      <c r="G13" s="44"/>
      <c r="H13" s="13">
        <f>SUM(H12:H12)</f>
        <v>170000</v>
      </c>
      <c r="I13" s="13">
        <f>SUM(I12)</f>
        <v>4879</v>
      </c>
      <c r="J13" s="13">
        <f>SUM(J12:J12)</f>
        <v>28091.17</v>
      </c>
      <c r="K13" s="16">
        <f>SUM(K12:K12)</f>
        <v>5168</v>
      </c>
      <c r="L13" s="16">
        <f>SUM(L12:L12)</f>
        <v>1944.78</v>
      </c>
      <c r="M13" s="16">
        <f>SUM(M12:M12)</f>
        <v>40082.949999999997</v>
      </c>
      <c r="N13" s="17">
        <f>SUM(N12:N12)</f>
        <v>129917.05</v>
      </c>
      <c r="O13" s="2"/>
      <c r="P13" s="21"/>
    </row>
    <row r="14" spans="1:17" ht="15.75" x14ac:dyDescent="0.25">
      <c r="A14" s="1"/>
      <c r="B14" s="62" t="s">
        <v>42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4"/>
      <c r="O14" s="2"/>
      <c r="P14" s="21"/>
    </row>
    <row r="15" spans="1:17" ht="47.25" x14ac:dyDescent="0.25">
      <c r="A15" s="1"/>
      <c r="B15" s="4" t="s">
        <v>43</v>
      </c>
      <c r="C15" s="22" t="s">
        <v>14</v>
      </c>
      <c r="D15" s="28" t="s">
        <v>44</v>
      </c>
      <c r="E15" s="4" t="s">
        <v>17</v>
      </c>
      <c r="F15" s="18">
        <v>46143</v>
      </c>
      <c r="G15" s="18">
        <v>46327</v>
      </c>
      <c r="H15" s="5">
        <v>55000</v>
      </c>
      <c r="I15" s="5">
        <f>H15*0.0287</f>
        <v>1578.5</v>
      </c>
      <c r="J15" s="5">
        <v>2559.6799999999998</v>
      </c>
      <c r="K15" s="6">
        <f>+H15*0.0304</f>
        <v>1672</v>
      </c>
      <c r="L15" s="6">
        <v>25</v>
      </c>
      <c r="M15" s="6">
        <v>5835.18</v>
      </c>
      <c r="N15" s="7">
        <f>H15-M15</f>
        <v>49164.82</v>
      </c>
      <c r="O15" s="2"/>
      <c r="P15" s="21"/>
    </row>
    <row r="16" spans="1:17" ht="31.5" x14ac:dyDescent="0.25">
      <c r="A16" s="1"/>
      <c r="B16" s="4" t="s">
        <v>68</v>
      </c>
      <c r="C16" s="22" t="s">
        <v>14</v>
      </c>
      <c r="D16" s="36" t="s">
        <v>69</v>
      </c>
      <c r="E16" s="4" t="s">
        <v>17</v>
      </c>
      <c r="F16" s="18">
        <v>46174</v>
      </c>
      <c r="G16" s="18">
        <v>46357</v>
      </c>
      <c r="H16" s="5">
        <v>130000</v>
      </c>
      <c r="I16" s="5">
        <f>H16*0.0287</f>
        <v>3731</v>
      </c>
      <c r="J16" s="5">
        <v>19162.12</v>
      </c>
      <c r="K16" s="6">
        <f>+H16*0.0304</f>
        <v>3952</v>
      </c>
      <c r="L16" s="6">
        <v>25</v>
      </c>
      <c r="M16" s="6">
        <v>26870.12</v>
      </c>
      <c r="N16" s="7">
        <f>H16-M16</f>
        <v>103129.88</v>
      </c>
      <c r="O16" s="2"/>
      <c r="P16" s="21"/>
    </row>
    <row r="17" spans="1:16" ht="15.75" x14ac:dyDescent="0.25">
      <c r="A17" s="1"/>
      <c r="B17" s="42"/>
      <c r="C17" s="43"/>
      <c r="D17" s="43"/>
      <c r="E17" s="43"/>
      <c r="F17" s="43"/>
      <c r="G17" s="44"/>
      <c r="H17" s="13">
        <f t="shared" ref="H17:N17" si="3">SUM(H15:H16)</f>
        <v>185000</v>
      </c>
      <c r="I17" s="13">
        <f t="shared" si="3"/>
        <v>5309.5</v>
      </c>
      <c r="J17" s="13">
        <f t="shared" si="3"/>
        <v>21721.8</v>
      </c>
      <c r="K17" s="16">
        <f t="shared" si="3"/>
        <v>5624</v>
      </c>
      <c r="L17" s="16">
        <f t="shared" si="3"/>
        <v>50</v>
      </c>
      <c r="M17" s="16">
        <f t="shared" si="3"/>
        <v>32705.3</v>
      </c>
      <c r="N17" s="17">
        <f t="shared" si="3"/>
        <v>152294.70000000001</v>
      </c>
      <c r="O17" s="2"/>
      <c r="P17" s="21"/>
    </row>
    <row r="18" spans="1:16" ht="15.75" x14ac:dyDescent="0.25">
      <c r="A18" s="1"/>
      <c r="B18" s="62" t="s">
        <v>45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4"/>
      <c r="O18" s="2"/>
      <c r="P18" s="21"/>
    </row>
    <row r="19" spans="1:16" ht="31.5" x14ac:dyDescent="0.25">
      <c r="A19" s="1"/>
      <c r="B19" s="8" t="s">
        <v>62</v>
      </c>
      <c r="C19" s="22" t="s">
        <v>13</v>
      </c>
      <c r="D19" s="9" t="s">
        <v>61</v>
      </c>
      <c r="E19" s="9" t="s">
        <v>17</v>
      </c>
      <c r="F19" s="18">
        <v>46174</v>
      </c>
      <c r="G19" s="18">
        <v>46388</v>
      </c>
      <c r="H19" s="10">
        <v>130000</v>
      </c>
      <c r="I19" s="5">
        <f>H19*0.0287</f>
        <v>3731</v>
      </c>
      <c r="J19" s="6">
        <v>19162.12</v>
      </c>
      <c r="K19" s="6">
        <v>3952</v>
      </c>
      <c r="L19" s="6">
        <v>26918.68</v>
      </c>
      <c r="M19" s="6">
        <v>53763.8</v>
      </c>
      <c r="N19" s="7">
        <f t="shared" ref="N19" si="4">H19-M19</f>
        <v>76236.2</v>
      </c>
      <c r="O19" s="2"/>
      <c r="P19" s="21"/>
    </row>
    <row r="20" spans="1:16" ht="15.75" x14ac:dyDescent="0.25">
      <c r="A20" s="1"/>
      <c r="B20" s="4" t="s">
        <v>46</v>
      </c>
      <c r="C20" s="22" t="s">
        <v>14</v>
      </c>
      <c r="D20" s="28" t="s">
        <v>47</v>
      </c>
      <c r="E20" s="4" t="s">
        <v>17</v>
      </c>
      <c r="F20" s="18">
        <v>46143</v>
      </c>
      <c r="G20" s="18">
        <v>46327</v>
      </c>
      <c r="H20" s="5">
        <v>60000</v>
      </c>
      <c r="I20" s="5">
        <f>H20*0.0287</f>
        <v>1722</v>
      </c>
      <c r="J20" s="5">
        <v>3486.68</v>
      </c>
      <c r="K20" s="6">
        <f>+H20*0.0304</f>
        <v>1824</v>
      </c>
      <c r="L20" s="6">
        <v>325</v>
      </c>
      <c r="M20" s="6">
        <v>7357.68</v>
      </c>
      <c r="N20" s="7">
        <f>H20-M20</f>
        <v>52642.32</v>
      </c>
      <c r="O20" s="2"/>
      <c r="P20" s="21"/>
    </row>
    <row r="21" spans="1:16" ht="15.75" x14ac:dyDescent="0.25">
      <c r="A21" s="1"/>
      <c r="B21" s="42"/>
      <c r="C21" s="43"/>
      <c r="D21" s="43"/>
      <c r="E21" s="43"/>
      <c r="F21" s="43"/>
      <c r="G21" s="44"/>
      <c r="H21" s="13">
        <f t="shared" ref="H21:N21" si="5">SUM(H19:H20)</f>
        <v>190000</v>
      </c>
      <c r="I21" s="13">
        <f t="shared" si="5"/>
        <v>5453</v>
      </c>
      <c r="J21" s="13">
        <f t="shared" si="5"/>
        <v>22648.799999999999</v>
      </c>
      <c r="K21" s="16">
        <f t="shared" si="5"/>
        <v>5776</v>
      </c>
      <c r="L21" s="16">
        <f t="shared" si="5"/>
        <v>27243.68</v>
      </c>
      <c r="M21" s="16">
        <f t="shared" si="5"/>
        <v>61121.48</v>
      </c>
      <c r="N21" s="17">
        <f t="shared" si="5"/>
        <v>128878.51999999999</v>
      </c>
      <c r="O21" s="2"/>
      <c r="P21" s="21"/>
    </row>
    <row r="22" spans="1:16" ht="15.75" customHeight="1" x14ac:dyDescent="0.25">
      <c r="A22" s="1"/>
      <c r="B22" s="62" t="s">
        <v>48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4"/>
      <c r="O22" s="2"/>
      <c r="P22" s="21"/>
    </row>
    <row r="23" spans="1:16" ht="15.75" x14ac:dyDescent="0.25">
      <c r="A23" s="1"/>
      <c r="B23" s="4" t="s">
        <v>49</v>
      </c>
      <c r="C23" s="22" t="s">
        <v>14</v>
      </c>
      <c r="D23" s="28" t="s">
        <v>50</v>
      </c>
      <c r="E23" s="4" t="s">
        <v>17</v>
      </c>
      <c r="F23" s="18">
        <v>46143</v>
      </c>
      <c r="G23" s="18">
        <v>46327</v>
      </c>
      <c r="H23" s="5">
        <v>80000</v>
      </c>
      <c r="I23" s="5">
        <f>H23*0.0287</f>
        <v>2296</v>
      </c>
      <c r="J23" s="5">
        <v>7400.87</v>
      </c>
      <c r="K23" s="6">
        <f>+H23*0.0304</f>
        <v>2432</v>
      </c>
      <c r="L23" s="6">
        <v>25</v>
      </c>
      <c r="M23" s="6">
        <v>12153.87</v>
      </c>
      <c r="N23" s="7">
        <f>H23-M23</f>
        <v>67846.13</v>
      </c>
      <c r="O23" s="2"/>
      <c r="P23" s="21"/>
    </row>
    <row r="24" spans="1:16" ht="15.75" x14ac:dyDescent="0.25">
      <c r="A24" s="1"/>
      <c r="B24" s="42"/>
      <c r="C24" s="43"/>
      <c r="D24" s="43"/>
      <c r="E24" s="43"/>
      <c r="F24" s="43"/>
      <c r="G24" s="44"/>
      <c r="H24" s="13">
        <f t="shared" ref="H24:N24" si="6">SUM(H23:H23)</f>
        <v>80000</v>
      </c>
      <c r="I24" s="13">
        <f t="shared" si="6"/>
        <v>2296</v>
      </c>
      <c r="J24" s="13">
        <f t="shared" si="6"/>
        <v>7400.87</v>
      </c>
      <c r="K24" s="16">
        <f t="shared" si="6"/>
        <v>2432</v>
      </c>
      <c r="L24" s="16">
        <f t="shared" si="6"/>
        <v>25</v>
      </c>
      <c r="M24" s="16">
        <f t="shared" si="6"/>
        <v>12153.87</v>
      </c>
      <c r="N24" s="17">
        <f t="shared" si="6"/>
        <v>67846.13</v>
      </c>
      <c r="O24" s="2"/>
      <c r="P24" s="21"/>
    </row>
    <row r="25" spans="1:16" ht="15.75" x14ac:dyDescent="0.25">
      <c r="A25" s="1"/>
      <c r="B25" s="39" t="s">
        <v>35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2"/>
      <c r="P25" s="21"/>
    </row>
    <row r="26" spans="1:16" ht="31.5" x14ac:dyDescent="0.25">
      <c r="A26" s="1"/>
      <c r="B26" s="24" t="s">
        <v>51</v>
      </c>
      <c r="C26" s="22" t="s">
        <v>14</v>
      </c>
      <c r="D26" s="9" t="s">
        <v>52</v>
      </c>
      <c r="E26" s="9" t="s">
        <v>53</v>
      </c>
      <c r="F26" s="18">
        <v>46143</v>
      </c>
      <c r="G26" s="18">
        <v>46327</v>
      </c>
      <c r="H26" s="10">
        <v>170000</v>
      </c>
      <c r="I26" s="5">
        <v>4879</v>
      </c>
      <c r="J26" s="10">
        <v>28571.119999999999</v>
      </c>
      <c r="K26" s="6">
        <v>5168</v>
      </c>
      <c r="L26" s="6">
        <v>7287.05</v>
      </c>
      <c r="M26" s="6">
        <v>45905.17</v>
      </c>
      <c r="N26" s="7">
        <f>H26-M26</f>
        <v>124094.83</v>
      </c>
      <c r="O26" s="2"/>
      <c r="P26" s="21"/>
    </row>
    <row r="27" spans="1:16" ht="47.25" x14ac:dyDescent="0.25">
      <c r="A27" s="1"/>
      <c r="B27" s="24" t="s">
        <v>36</v>
      </c>
      <c r="C27" s="22" t="s">
        <v>14</v>
      </c>
      <c r="D27" s="9" t="s">
        <v>37</v>
      </c>
      <c r="E27" s="9" t="s">
        <v>17</v>
      </c>
      <c r="F27" s="18">
        <v>45778</v>
      </c>
      <c r="G27" s="18">
        <v>45962</v>
      </c>
      <c r="H27" s="10">
        <v>80000</v>
      </c>
      <c r="I27" s="5">
        <f>H27*0.0287</f>
        <v>2296</v>
      </c>
      <c r="J27" s="10">
        <v>0</v>
      </c>
      <c r="K27" s="6">
        <f>H27*0.0304</f>
        <v>2432</v>
      </c>
      <c r="L27" s="6">
        <v>25</v>
      </c>
      <c r="M27" s="6">
        <v>4753</v>
      </c>
      <c r="N27" s="7">
        <f t="shared" ref="N27" si="7">H27-M27</f>
        <v>75247</v>
      </c>
      <c r="O27" s="2"/>
      <c r="P27" s="21"/>
    </row>
    <row r="28" spans="1:16" ht="15.75" x14ac:dyDescent="0.25">
      <c r="A28" s="1"/>
      <c r="B28" s="24" t="s">
        <v>54</v>
      </c>
      <c r="C28" s="22" t="s">
        <v>55</v>
      </c>
      <c r="D28" s="9" t="s">
        <v>56</v>
      </c>
      <c r="E28" s="9" t="s">
        <v>17</v>
      </c>
      <c r="F28" s="18">
        <v>46143</v>
      </c>
      <c r="G28" s="18">
        <v>46327</v>
      </c>
      <c r="H28" s="10">
        <v>80000</v>
      </c>
      <c r="I28" s="5">
        <v>2296</v>
      </c>
      <c r="J28" s="10">
        <v>7400.87</v>
      </c>
      <c r="K28" s="6">
        <v>2432</v>
      </c>
      <c r="L28" s="6">
        <v>25</v>
      </c>
      <c r="M28" s="6">
        <f>I28+J28+K28+L28</f>
        <v>12153.869999999999</v>
      </c>
      <c r="N28" s="7">
        <f>H28-M28</f>
        <v>67846.13</v>
      </c>
      <c r="O28" s="2"/>
      <c r="P28" s="21"/>
    </row>
    <row r="29" spans="1:16" ht="15.75" x14ac:dyDescent="0.25">
      <c r="A29" s="1"/>
      <c r="B29" s="24"/>
      <c r="C29" s="25"/>
      <c r="D29" s="26"/>
      <c r="E29" s="26"/>
      <c r="F29" s="27"/>
      <c r="G29" s="27"/>
      <c r="H29" s="13">
        <f t="shared" ref="H29:N29" si="8">SUM(H26:H28)</f>
        <v>330000</v>
      </c>
      <c r="I29" s="13">
        <f t="shared" si="8"/>
        <v>9471</v>
      </c>
      <c r="J29" s="13">
        <f t="shared" si="8"/>
        <v>35971.99</v>
      </c>
      <c r="K29" s="16">
        <f t="shared" si="8"/>
        <v>10032</v>
      </c>
      <c r="L29" s="16">
        <f t="shared" si="8"/>
        <v>7337.05</v>
      </c>
      <c r="M29" s="16">
        <f t="shared" si="8"/>
        <v>62812.039999999994</v>
      </c>
      <c r="N29" s="17">
        <f t="shared" si="8"/>
        <v>267187.96000000002</v>
      </c>
      <c r="O29" s="2"/>
      <c r="P29" s="21"/>
    </row>
    <row r="30" spans="1:16" ht="15.75" x14ac:dyDescent="0.25">
      <c r="A30" s="1"/>
      <c r="B30" s="62" t="s">
        <v>57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4"/>
      <c r="O30" s="2"/>
      <c r="P30" s="21"/>
    </row>
    <row r="31" spans="1:16" ht="47.25" x14ac:dyDescent="0.25">
      <c r="A31" s="1"/>
      <c r="B31" s="4" t="s">
        <v>58</v>
      </c>
      <c r="C31" s="22" t="s">
        <v>14</v>
      </c>
      <c r="D31" s="28" t="s">
        <v>59</v>
      </c>
      <c r="E31" s="4" t="s">
        <v>17</v>
      </c>
      <c r="F31" s="18">
        <v>46143</v>
      </c>
      <c r="G31" s="18">
        <v>46327</v>
      </c>
      <c r="H31" s="5">
        <v>80000</v>
      </c>
      <c r="I31" s="5">
        <f>H31*0.0287</f>
        <v>2296</v>
      </c>
      <c r="J31" s="5">
        <v>7400.87</v>
      </c>
      <c r="K31" s="6">
        <f>+H31*0.0304</f>
        <v>2432</v>
      </c>
      <c r="L31" s="6">
        <v>7325</v>
      </c>
      <c r="M31" s="6">
        <f>I31+J31+K31+L31</f>
        <v>19453.87</v>
      </c>
      <c r="N31" s="7">
        <f>H31-M31</f>
        <v>60546.130000000005</v>
      </c>
      <c r="O31" s="2"/>
      <c r="P31" s="21"/>
    </row>
    <row r="32" spans="1:16" ht="15.75" x14ac:dyDescent="0.25">
      <c r="A32" s="1"/>
      <c r="B32" s="42"/>
      <c r="C32" s="43"/>
      <c r="D32" s="43"/>
      <c r="E32" s="43"/>
      <c r="F32" s="43"/>
      <c r="G32" s="44"/>
      <c r="H32" s="13">
        <f t="shared" ref="H32:N32" si="9">SUM(H31:H31)</f>
        <v>80000</v>
      </c>
      <c r="I32" s="13">
        <f t="shared" si="9"/>
        <v>2296</v>
      </c>
      <c r="J32" s="13">
        <f t="shared" si="9"/>
        <v>7400.87</v>
      </c>
      <c r="K32" s="16">
        <f t="shared" si="9"/>
        <v>2432</v>
      </c>
      <c r="L32" s="16">
        <f t="shared" si="9"/>
        <v>7325</v>
      </c>
      <c r="M32" s="16">
        <f t="shared" si="9"/>
        <v>19453.87</v>
      </c>
      <c r="N32" s="17">
        <f t="shared" si="9"/>
        <v>60546.130000000005</v>
      </c>
      <c r="O32" s="2"/>
      <c r="P32" s="21"/>
    </row>
    <row r="33" spans="1:19" ht="15.75" x14ac:dyDescent="0.25">
      <c r="A33" s="1"/>
      <c r="B33" s="39" t="s">
        <v>33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  <c r="O33" s="2"/>
      <c r="P33" s="21"/>
    </row>
    <row r="34" spans="1:19" ht="47.25" x14ac:dyDescent="0.25">
      <c r="A34" s="1"/>
      <c r="B34" s="4" t="s">
        <v>32</v>
      </c>
      <c r="C34" s="22" t="s">
        <v>14</v>
      </c>
      <c r="D34" s="9" t="s">
        <v>34</v>
      </c>
      <c r="E34" s="9" t="s">
        <v>17</v>
      </c>
      <c r="F34" s="18">
        <v>45215</v>
      </c>
      <c r="G34" s="18">
        <v>45398</v>
      </c>
      <c r="H34" s="10">
        <v>55000</v>
      </c>
      <c r="I34" s="5">
        <f>H34*0.0287</f>
        <v>1578.5</v>
      </c>
      <c r="J34" s="10">
        <v>2559.6799999999998</v>
      </c>
      <c r="K34" s="6">
        <f>H34*0.0304</f>
        <v>1672</v>
      </c>
      <c r="L34" s="6">
        <v>1227.28</v>
      </c>
      <c r="M34" s="6">
        <v>7037.46</v>
      </c>
      <c r="N34" s="7">
        <f t="shared" ref="N34" si="10">H34-M34</f>
        <v>47962.54</v>
      </c>
      <c r="O34" s="2"/>
      <c r="P34" s="21"/>
    </row>
    <row r="35" spans="1:19" ht="15.75" x14ac:dyDescent="0.25">
      <c r="A35" s="1"/>
      <c r="B35" s="42"/>
      <c r="C35" s="43"/>
      <c r="D35" s="43"/>
      <c r="E35" s="43"/>
      <c r="F35" s="43"/>
      <c r="G35" s="44"/>
      <c r="H35" s="13">
        <f>H34</f>
        <v>55000</v>
      </c>
      <c r="I35" s="13">
        <f>I34</f>
        <v>1578.5</v>
      </c>
      <c r="J35" s="13">
        <f t="shared" ref="J35:N35" si="11">J34</f>
        <v>2559.6799999999998</v>
      </c>
      <c r="K35" s="16">
        <f>K34</f>
        <v>1672</v>
      </c>
      <c r="L35" s="16">
        <f t="shared" si="11"/>
        <v>1227.28</v>
      </c>
      <c r="M35" s="16">
        <f t="shared" si="11"/>
        <v>7037.46</v>
      </c>
      <c r="N35" s="17">
        <f t="shared" si="11"/>
        <v>47962.54</v>
      </c>
      <c r="O35" s="2"/>
      <c r="P35" s="21"/>
    </row>
    <row r="36" spans="1:19" ht="15.75" customHeight="1" x14ac:dyDescent="0.25">
      <c r="A36" s="1"/>
      <c r="B36" s="62" t="s">
        <v>31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4"/>
      <c r="O36" s="2"/>
    </row>
    <row r="37" spans="1:19" ht="15.75" customHeight="1" x14ac:dyDescent="0.25">
      <c r="A37" s="1"/>
      <c r="B37" s="4" t="s">
        <v>63</v>
      </c>
      <c r="C37" s="22" t="s">
        <v>14</v>
      </c>
      <c r="D37" s="36" t="s">
        <v>38</v>
      </c>
      <c r="E37" s="4" t="s">
        <v>17</v>
      </c>
      <c r="F37" s="18">
        <v>44201</v>
      </c>
      <c r="G37" s="18">
        <v>44207</v>
      </c>
      <c r="H37" s="5">
        <v>155000</v>
      </c>
      <c r="I37" s="5">
        <f>H37*0.0287</f>
        <v>4448.5</v>
      </c>
      <c r="J37" s="5">
        <v>25042.74</v>
      </c>
      <c r="K37" s="6">
        <f>+H37*0.0304</f>
        <v>4712</v>
      </c>
      <c r="L37" s="6">
        <v>25</v>
      </c>
      <c r="M37" s="6">
        <v>34228.239999999998</v>
      </c>
      <c r="N37" s="7">
        <f>H37-M37</f>
        <v>120771.76000000001</v>
      </c>
      <c r="O37" s="2"/>
    </row>
    <row r="38" spans="1:19" ht="15.75" customHeight="1" x14ac:dyDescent="0.25">
      <c r="A38" s="1"/>
      <c r="B38" s="4"/>
      <c r="C38" s="22"/>
      <c r="D38" s="36"/>
      <c r="E38" s="4"/>
      <c r="F38" s="18"/>
      <c r="G38" s="18"/>
      <c r="H38" s="13">
        <f t="shared" ref="H38:N38" si="12">SUM(H37)</f>
        <v>155000</v>
      </c>
      <c r="I38" s="13">
        <f t="shared" si="12"/>
        <v>4448.5</v>
      </c>
      <c r="J38" s="13">
        <f t="shared" si="12"/>
        <v>25042.74</v>
      </c>
      <c r="K38" s="16">
        <f t="shared" si="12"/>
        <v>4712</v>
      </c>
      <c r="L38" s="16">
        <f t="shared" si="12"/>
        <v>25</v>
      </c>
      <c r="M38" s="16">
        <f t="shared" si="12"/>
        <v>34228.239999999998</v>
      </c>
      <c r="N38" s="17">
        <f t="shared" si="12"/>
        <v>120771.76000000001</v>
      </c>
      <c r="O38" s="2"/>
    </row>
    <row r="39" spans="1:19" ht="15.75" x14ac:dyDescent="0.25">
      <c r="A39" s="1"/>
      <c r="B39" s="62" t="s">
        <v>67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4"/>
      <c r="O39" s="2"/>
      <c r="P39" s="21"/>
      <c r="S39" s="19"/>
    </row>
    <row r="40" spans="1:19" ht="47.25" x14ac:dyDescent="0.25">
      <c r="A40" s="1"/>
      <c r="B40" s="4" t="s">
        <v>65</v>
      </c>
      <c r="C40" s="22" t="s">
        <v>14</v>
      </c>
      <c r="D40" s="36" t="s">
        <v>66</v>
      </c>
      <c r="E40" s="4" t="s">
        <v>17</v>
      </c>
      <c r="F40" s="18">
        <v>46174</v>
      </c>
      <c r="G40" s="18">
        <v>46388</v>
      </c>
      <c r="H40" s="5">
        <v>70000</v>
      </c>
      <c r="I40" s="5">
        <f>H40*0.0287</f>
        <v>2009</v>
      </c>
      <c r="J40" s="5">
        <v>5368.48</v>
      </c>
      <c r="K40" s="6">
        <f>+H40*0.0304</f>
        <v>2128</v>
      </c>
      <c r="L40" s="6">
        <v>325</v>
      </c>
      <c r="M40" s="6">
        <v>9830.48</v>
      </c>
      <c r="N40" s="7">
        <f>H40-M40</f>
        <v>60169.520000000004</v>
      </c>
      <c r="O40" s="2"/>
      <c r="P40" s="21"/>
      <c r="S40" s="19"/>
    </row>
    <row r="41" spans="1:19" ht="15.75" x14ac:dyDescent="0.25">
      <c r="A41" s="1"/>
      <c r="B41" s="37"/>
      <c r="C41" s="37"/>
      <c r="D41" s="37"/>
      <c r="E41" s="37"/>
      <c r="F41" s="37"/>
      <c r="G41" s="37"/>
      <c r="H41" s="13">
        <f t="shared" ref="H41:N41" si="13">SUM(H40)</f>
        <v>70000</v>
      </c>
      <c r="I41" s="13">
        <f t="shared" si="13"/>
        <v>2009</v>
      </c>
      <c r="J41" s="13">
        <f t="shared" si="13"/>
        <v>5368.48</v>
      </c>
      <c r="K41" s="16">
        <f t="shared" si="13"/>
        <v>2128</v>
      </c>
      <c r="L41" s="16">
        <f t="shared" si="13"/>
        <v>325</v>
      </c>
      <c r="M41" s="16">
        <f t="shared" si="13"/>
        <v>9830.48</v>
      </c>
      <c r="N41" s="17">
        <f t="shared" si="13"/>
        <v>60169.520000000004</v>
      </c>
      <c r="O41" s="2"/>
      <c r="P41" s="21"/>
      <c r="S41" s="19"/>
    </row>
    <row r="42" spans="1:19" ht="15.75" x14ac:dyDescent="0.25">
      <c r="A42" s="1"/>
      <c r="B42" s="29"/>
      <c r="C42" s="30"/>
      <c r="D42" s="30"/>
      <c r="E42" s="30"/>
      <c r="F42" s="30"/>
      <c r="G42" s="31"/>
      <c r="H42" s="13"/>
      <c r="I42" s="32"/>
      <c r="J42" s="33"/>
      <c r="K42" s="34"/>
      <c r="L42" s="35"/>
      <c r="M42" s="34"/>
      <c r="N42" s="17"/>
      <c r="O42" s="2"/>
      <c r="P42" s="21"/>
      <c r="S42" s="19"/>
    </row>
    <row r="43" spans="1:19" ht="47.25" customHeight="1" x14ac:dyDescent="0.25">
      <c r="A43" s="1"/>
      <c r="B43" s="53"/>
      <c r="C43" s="54"/>
      <c r="D43" s="55"/>
      <c r="E43" s="56" t="s">
        <v>18</v>
      </c>
      <c r="F43" s="57"/>
      <c r="G43" s="58"/>
      <c r="H43" s="13">
        <f>H38+H35+H32+H29+H24+H21+H17+H13+H10+H41</f>
        <v>1395000</v>
      </c>
      <c r="I43" s="59"/>
      <c r="J43" s="60"/>
      <c r="K43" s="61"/>
      <c r="L43" s="56" t="s">
        <v>19</v>
      </c>
      <c r="M43" s="58"/>
      <c r="N43" s="13">
        <f>N41+N38+N35+N32+N29+N24+N21+N17+N13+N10</f>
        <v>1103420.4400000004</v>
      </c>
      <c r="O43" s="2"/>
    </row>
    <row r="44" spans="1:19" ht="9" customHeight="1" x14ac:dyDescent="0.25">
      <c r="A44" s="1"/>
      <c r="B44" s="62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4"/>
      <c r="O44" s="2"/>
    </row>
    <row r="45" spans="1:19" ht="15" customHeight="1" x14ac:dyDescent="0.25">
      <c r="A45" s="1"/>
      <c r="B45" s="65" t="s">
        <v>20</v>
      </c>
      <c r="C45" s="66"/>
      <c r="D45" s="67"/>
      <c r="E45" s="71"/>
      <c r="F45" s="72"/>
      <c r="G45" s="72"/>
      <c r="H45" s="72"/>
      <c r="I45" s="72"/>
      <c r="J45" s="72"/>
      <c r="K45" s="72"/>
      <c r="L45" s="72"/>
      <c r="M45" s="72"/>
      <c r="N45" s="73"/>
      <c r="O45" s="2"/>
    </row>
    <row r="46" spans="1:19" ht="15" customHeight="1" x14ac:dyDescent="0.25">
      <c r="A46" s="1"/>
      <c r="B46" s="68"/>
      <c r="C46" s="69"/>
      <c r="D46" s="70"/>
      <c r="E46" s="74"/>
      <c r="F46" s="75"/>
      <c r="G46" s="75"/>
      <c r="H46" s="75"/>
      <c r="I46" s="75"/>
      <c r="J46" s="75"/>
      <c r="K46" s="75"/>
      <c r="L46" s="75"/>
      <c r="M46" s="75"/>
      <c r="N46" s="76"/>
      <c r="O46" s="2"/>
    </row>
    <row r="47" spans="1:19" ht="19.5" customHeight="1" x14ac:dyDescent="0.25">
      <c r="A47" s="1"/>
      <c r="B47" s="23" t="s">
        <v>21</v>
      </c>
      <c r="C47" s="80">
        <f>14910+4970</f>
        <v>19880</v>
      </c>
      <c r="D47" s="81"/>
      <c r="E47" s="74"/>
      <c r="F47" s="75"/>
      <c r="G47" s="75"/>
      <c r="H47" s="75"/>
      <c r="I47" s="75"/>
      <c r="J47" s="75"/>
      <c r="K47" s="75"/>
      <c r="L47" s="75"/>
      <c r="M47" s="75"/>
      <c r="N47" s="76"/>
      <c r="O47" s="2"/>
      <c r="P47" s="20"/>
      <c r="Q47" s="20"/>
      <c r="R47" s="20"/>
      <c r="S47" s="20"/>
    </row>
    <row r="48" spans="1:19" ht="28.5" customHeight="1" x14ac:dyDescent="0.25">
      <c r="A48" s="1"/>
      <c r="B48" s="11" t="s">
        <v>22</v>
      </c>
      <c r="C48" s="80">
        <f>1626.81+770</f>
        <v>2396.81</v>
      </c>
      <c r="D48" s="81"/>
      <c r="E48" s="74"/>
      <c r="F48" s="75"/>
      <c r="G48" s="75"/>
      <c r="H48" s="75"/>
      <c r="I48" s="75"/>
      <c r="J48" s="75"/>
      <c r="K48" s="75"/>
      <c r="L48" s="75"/>
      <c r="M48" s="75"/>
      <c r="N48" s="76"/>
      <c r="O48" s="2"/>
      <c r="P48" s="20"/>
      <c r="Q48" s="20"/>
      <c r="R48" s="20"/>
      <c r="S48" s="20"/>
    </row>
    <row r="49" spans="1:19" ht="33.75" customHeight="1" x14ac:dyDescent="0.25">
      <c r="A49" s="1"/>
      <c r="B49" s="12" t="s">
        <v>23</v>
      </c>
      <c r="C49" s="80">
        <f>14889+4963</f>
        <v>19852</v>
      </c>
      <c r="D49" s="81"/>
      <c r="E49" s="74"/>
      <c r="F49" s="75"/>
      <c r="G49" s="75"/>
      <c r="H49" s="75"/>
      <c r="I49" s="75"/>
      <c r="J49" s="75"/>
      <c r="K49" s="75"/>
      <c r="L49" s="75"/>
      <c r="M49" s="75"/>
      <c r="N49" s="76"/>
      <c r="O49" s="2"/>
      <c r="P49" s="20"/>
      <c r="Q49" s="20"/>
      <c r="R49" s="20"/>
      <c r="S49" s="20"/>
    </row>
    <row r="50" spans="1:19" ht="20.25" customHeight="1" x14ac:dyDescent="0.25">
      <c r="A50" s="1"/>
      <c r="B50" s="14" t="s">
        <v>24</v>
      </c>
      <c r="C50" s="82">
        <f>SUM(C47:D49)</f>
        <v>42128.81</v>
      </c>
      <c r="D50" s="83"/>
      <c r="E50" s="77"/>
      <c r="F50" s="78"/>
      <c r="G50" s="78"/>
      <c r="H50" s="78"/>
      <c r="I50" s="78"/>
      <c r="J50" s="78"/>
      <c r="K50" s="78"/>
      <c r="L50" s="78"/>
      <c r="M50" s="78"/>
      <c r="N50" s="79"/>
      <c r="O50" s="2"/>
      <c r="Q50" s="20"/>
      <c r="R50" s="20"/>
    </row>
    <row r="51" spans="1:19" ht="36" customHeight="1" x14ac:dyDescent="0.25">
      <c r="A51" s="1"/>
      <c r="B51" s="39" t="s">
        <v>71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1"/>
      <c r="O51" s="2"/>
      <c r="Q51" s="20"/>
    </row>
    <row r="52" spans="1:19" ht="98.25" customHeight="1" x14ac:dyDescent="0.25">
      <c r="A52" s="1"/>
      <c r="B52" s="45"/>
      <c r="C52" s="46"/>
      <c r="D52" s="15" t="s">
        <v>25</v>
      </c>
      <c r="E52" s="50" t="s">
        <v>29</v>
      </c>
      <c r="F52" s="51"/>
      <c r="G52" s="51"/>
      <c r="H52" s="51"/>
      <c r="I52" s="52"/>
      <c r="J52" s="15" t="s">
        <v>26</v>
      </c>
      <c r="K52" s="47" t="s">
        <v>64</v>
      </c>
      <c r="L52" s="48"/>
      <c r="M52" s="48"/>
      <c r="N52" s="49"/>
      <c r="O52" s="2"/>
    </row>
    <row r="53" spans="1:19" ht="11.25" customHeight="1" x14ac:dyDescent="0.25">
      <c r="A53" s="1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"/>
    </row>
  </sheetData>
  <mergeCells count="50">
    <mergeCell ref="B39:N39"/>
    <mergeCell ref="B22:N22"/>
    <mergeCell ref="B24:G24"/>
    <mergeCell ref="B30:N30"/>
    <mergeCell ref="B32:G32"/>
    <mergeCell ref="B11:N11"/>
    <mergeCell ref="B14:N14"/>
    <mergeCell ref="B17:G17"/>
    <mergeCell ref="B18:N18"/>
    <mergeCell ref="B21:G21"/>
    <mergeCell ref="F5:F7"/>
    <mergeCell ref="G5:G7"/>
    <mergeCell ref="N5:N7"/>
    <mergeCell ref="I5:K5"/>
    <mergeCell ref="L5:L7"/>
    <mergeCell ref="M5:M7"/>
    <mergeCell ref="K6:K7"/>
    <mergeCell ref="J6:J7"/>
    <mergeCell ref="C48:D48"/>
    <mergeCell ref="C49:D49"/>
    <mergeCell ref="C50:D50"/>
    <mergeCell ref="B2:M2"/>
    <mergeCell ref="B8:N8"/>
    <mergeCell ref="B13:G13"/>
    <mergeCell ref="B36:N36"/>
    <mergeCell ref="I6:I7"/>
    <mergeCell ref="N2:N4"/>
    <mergeCell ref="B3:M3"/>
    <mergeCell ref="B4:M4"/>
    <mergeCell ref="B5:B7"/>
    <mergeCell ref="C5:C7"/>
    <mergeCell ref="D5:D7"/>
    <mergeCell ref="E5:E7"/>
    <mergeCell ref="H5:H7"/>
    <mergeCell ref="B53:N53"/>
    <mergeCell ref="B25:N25"/>
    <mergeCell ref="B33:N33"/>
    <mergeCell ref="B35:G35"/>
    <mergeCell ref="B51:N51"/>
    <mergeCell ref="B52:C52"/>
    <mergeCell ref="K52:N52"/>
    <mergeCell ref="E52:I52"/>
    <mergeCell ref="B43:D43"/>
    <mergeCell ref="E43:G43"/>
    <mergeCell ref="L43:M43"/>
    <mergeCell ref="I43:K43"/>
    <mergeCell ref="B44:N44"/>
    <mergeCell ref="B45:D46"/>
    <mergeCell ref="E45:N50"/>
    <mergeCell ref="C47:D47"/>
  </mergeCells>
  <printOptions horizontalCentered="1"/>
  <pageMargins left="0.26" right="0.17" top="0.5" bottom="1.41" header="0.3" footer="0.3"/>
  <pageSetup paperSize="5" scale="62" orientation="landscape" r:id="rId1"/>
  <headerFooter>
    <oddFooter>Página &amp;P</oddFooter>
  </headerFooter>
  <rowBreaks count="1" manualBreakCount="1">
    <brk id="29" max="14" man="1"/>
  </rowBreaks>
  <ignoredErrors>
    <ignoredError sqref="C50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2026-06-09T14:57:34Z</cp:lastPrinted>
  <dcterms:created xsi:type="dcterms:W3CDTF">2021-07-20T15:29:34Z</dcterms:created>
  <dcterms:modified xsi:type="dcterms:W3CDTF">2026-09-10T20:15:25Z</dcterms:modified>
</cp:coreProperties>
</file>